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Ekonomika\INVESTICE\FINANCE Pk\2019\Konzervatoř Pardubice\Dům hudby\Finální verze\"/>
    </mc:Choice>
  </mc:AlternateContent>
  <bookViews>
    <workbookView xWindow="0" yWindow="0" windowWidth="24000" windowHeight="9300" activeTab="1"/>
  </bookViews>
  <sheets>
    <sheet name="Rekapitulace" sheetId="1" r:id="rId1"/>
    <sheet name="SO 01.5 - Mobiliář" sheetId="2" r:id="rId2"/>
  </sheets>
  <definedNames>
    <definedName name="_xlnm._FilterDatabase" localSheetId="1" hidden="1">'SO 01.5 - Mobiliář'!$C$84:$K$106</definedName>
    <definedName name="_xlnm.Print_Titles" localSheetId="0">Rekapitulace!$49:$49</definedName>
    <definedName name="_xlnm.Print_Titles" localSheetId="1">'SO 01.5 - Mobiliář'!$84:$84</definedName>
    <definedName name="_xlnm.Print_Area" localSheetId="0">Rekapitulace!$D$4:$AO$33,Rekapitulace!$C$39:$AQ$54</definedName>
    <definedName name="_xlnm.Print_Area" localSheetId="1">'SO 01.5 - Mobiliář'!$C$4:$J$38,'SO 01.5 - Mobiliář'!$C$44:$J$64,'SO 01.5 - Mobiliář'!$C$70:$K$106</definedName>
  </definedNames>
  <calcPr calcId="152511"/>
</workbook>
</file>

<file path=xl/calcChain.xml><?xml version="1.0" encoding="utf-8"?>
<calcChain xmlns="http://schemas.openxmlformats.org/spreadsheetml/2006/main">
  <c r="J106" i="2" l="1"/>
  <c r="P106" i="2"/>
  <c r="P105" i="2" s="1"/>
  <c r="R106" i="2"/>
  <c r="R105" i="2" s="1"/>
  <c r="T106" i="2"/>
  <c r="T105" i="2" s="1"/>
  <c r="BE106" i="2"/>
  <c r="BF106" i="2"/>
  <c r="BG106" i="2"/>
  <c r="BH106" i="2"/>
  <c r="BI106" i="2"/>
  <c r="BK106" i="2"/>
  <c r="BK105" i="2" s="1"/>
  <c r="J105" i="2" s="1"/>
  <c r="AY53" i="1" l="1"/>
  <c r="AX53" i="1"/>
  <c r="BI104" i="2"/>
  <c r="BH104" i="2"/>
  <c r="BG104" i="2"/>
  <c r="BF104" i="2"/>
  <c r="T104" i="2"/>
  <c r="T103" i="2" s="1"/>
  <c r="R104" i="2"/>
  <c r="R103" i="2" s="1"/>
  <c r="P104" i="2"/>
  <c r="P103" i="2" s="1"/>
  <c r="BK104" i="2"/>
  <c r="BK103" i="2" s="1"/>
  <c r="J103" i="2" s="1"/>
  <c r="J63" i="2" s="1"/>
  <c r="J104" i="2"/>
  <c r="BE104" i="2" s="1"/>
  <c r="BI102" i="2"/>
  <c r="BH102" i="2"/>
  <c r="BG102" i="2"/>
  <c r="BF102" i="2"/>
  <c r="T102" i="2"/>
  <c r="T101" i="2" s="1"/>
  <c r="R102" i="2"/>
  <c r="R101" i="2" s="1"/>
  <c r="P102" i="2"/>
  <c r="P101" i="2" s="1"/>
  <c r="BK102" i="2"/>
  <c r="BK101" i="2" s="1"/>
  <c r="J101" i="2" s="1"/>
  <c r="J62" i="2" s="1"/>
  <c r="J102" i="2"/>
  <c r="BE102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J81" i="2"/>
  <c r="F79" i="2"/>
  <c r="E77" i="2"/>
  <c r="J55" i="2"/>
  <c r="F53" i="2"/>
  <c r="E51" i="2"/>
  <c r="J20" i="2"/>
  <c r="E20" i="2"/>
  <c r="F82" i="2" s="1"/>
  <c r="J19" i="2"/>
  <c r="J17" i="2"/>
  <c r="E17" i="2"/>
  <c r="F55" i="2" s="1"/>
  <c r="J16" i="2"/>
  <c r="J14" i="2"/>
  <c r="J53" i="2" s="1"/>
  <c r="E7" i="2"/>
  <c r="E73" i="2" s="1"/>
  <c r="AS52" i="1"/>
  <c r="AS51" i="1"/>
  <c r="L47" i="1"/>
  <c r="AM46" i="1"/>
  <c r="L46" i="1"/>
  <c r="AM44" i="1"/>
  <c r="L44" i="1"/>
  <c r="L42" i="1"/>
  <c r="L41" i="1"/>
  <c r="F34" i="2" l="1"/>
  <c r="BB53" i="1" s="1"/>
  <c r="BB52" i="1" s="1"/>
  <c r="BB51" i="1" s="1"/>
  <c r="J79" i="2"/>
  <c r="T86" i="2"/>
  <c r="T85" i="2" s="1"/>
  <c r="F35" i="2"/>
  <c r="BC53" i="1" s="1"/>
  <c r="BC52" i="1" s="1"/>
  <c r="BC51" i="1" s="1"/>
  <c r="F81" i="2"/>
  <c r="F36" i="2"/>
  <c r="BD53" i="1" s="1"/>
  <c r="BD52" i="1" s="1"/>
  <c r="BD51" i="1" s="1"/>
  <c r="W30" i="1" s="1"/>
  <c r="P86" i="2"/>
  <c r="P85" i="2" s="1"/>
  <c r="AU53" i="1" s="1"/>
  <c r="AU52" i="1" s="1"/>
  <c r="AU51" i="1" s="1"/>
  <c r="F33" i="2"/>
  <c r="BA53" i="1" s="1"/>
  <c r="BA52" i="1" s="1"/>
  <c r="BA51" i="1" s="1"/>
  <c r="F32" i="2"/>
  <c r="AZ53" i="1" s="1"/>
  <c r="AZ52" i="1" s="1"/>
  <c r="AV52" i="1" s="1"/>
  <c r="J32" i="2"/>
  <c r="AV53" i="1" s="1"/>
  <c r="R86" i="2"/>
  <c r="R85" i="2" s="1"/>
  <c r="BK86" i="2"/>
  <c r="J86" i="2" s="1"/>
  <c r="J61" i="2" s="1"/>
  <c r="J33" i="2"/>
  <c r="AW53" i="1" s="1"/>
  <c r="E47" i="2"/>
  <c r="F56" i="2"/>
  <c r="AY52" i="1" l="1"/>
  <c r="AT53" i="1"/>
  <c r="AZ51" i="1"/>
  <c r="W26" i="1" s="1"/>
  <c r="AX52" i="1"/>
  <c r="AW52" i="1"/>
  <c r="AT52" i="1" s="1"/>
  <c r="BK85" i="2"/>
  <c r="J85" i="2" s="1"/>
  <c r="W28" i="1"/>
  <c r="AX51" i="1"/>
  <c r="W27" i="1"/>
  <c r="AW51" i="1"/>
  <c r="AK27" i="1" s="1"/>
  <c r="AY51" i="1"/>
  <c r="W29" i="1"/>
  <c r="J29" i="2" l="1"/>
  <c r="J38" i="2" s="1"/>
  <c r="J60" i="2"/>
  <c r="AV51" i="1"/>
  <c r="AK26" i="1" s="1"/>
  <c r="AG53" i="1" l="1"/>
  <c r="AN53" i="1" s="1"/>
  <c r="AT51" i="1"/>
  <c r="AG52" i="1" l="1"/>
  <c r="AN52" i="1" s="1"/>
  <c r="AG51" i="1"/>
  <c r="AK23" i="1" l="1"/>
  <c r="AK32" i="1" s="1"/>
  <c r="AN51" i="1"/>
</calcChain>
</file>

<file path=xl/sharedStrings.xml><?xml version="1.0" encoding="utf-8"?>
<sst xmlns="http://schemas.openxmlformats.org/spreadsheetml/2006/main" count="512" uniqueCount="192">
  <si>
    <t>List obsahuje:</t>
  </si>
  <si>
    <t>1) Rekapitulace stavby</t>
  </si>
  <si>
    <t>2) Rekapitulace objektů stavby a soupisů prací</t>
  </si>
  <si>
    <t>3.0</t>
  </si>
  <si>
    <t/>
  </si>
  <si>
    <t>False</t>
  </si>
  <si>
    <t>{0dba7894-f150-4939-9a77-e8f587090383}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</si>
  <si>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</si>
  <si>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</si>
  <si>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</si>
  <si>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</si>
  <si>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</si>
  <si>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</si>
  <si>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</si>
  <si>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</si>
  <si>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</si>
  <si>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1260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</si>
  <si>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</si>
  <si>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</si>
  <si>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 xml:space="preserve"> Dům hudby, Pardubice – modernizace</t>
  </si>
  <si>
    <t>KSO:</t>
  </si>
  <si>
    <t>CC-CZ:</t>
  </si>
  <si>
    <t>Místo:</t>
  </si>
  <si>
    <t>Sukova třída 1260, 530 02 Pardubice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</si>
  <si>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</si>
  <si>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</si>
  <si>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</si>
  <si>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</si>
  <si>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</si>
  <si>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</si>
  <si>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</si>
  <si>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</si>
  <si>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arch. Ondřej Tuček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</si>
  <si>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</si>
  <si>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</si>
  <si>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</si>
  <si>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</si>
  <si>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</si>
  <si>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</si>
  <si>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</si>
  <si>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</si>
  <si>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</si>
  <si>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</si>
  <si>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</si>
  <si>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</si>
  <si>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</si>
  <si>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</si>
  <si>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</si>
  <si>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</si>
  <si>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</si>
  <si>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</si>
  <si>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</si>
  <si>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</si>
  <si>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</si>
  <si>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</si>
  <si>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</si>
  <si>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</si>
  <si>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</si>
  <si>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</si>
  <si>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</si>
  <si>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</si>
  <si>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</si>
  <si>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</si>
  <si>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</si>
  <si>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</si>
  <si>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</si>
  <si>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</si>
  <si>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</si>
  <si>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</si>
  <si>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</si>
  <si>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</si>
  <si>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</si>
  <si>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</si>
  <si>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</si>
  <si>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Společenská část</t>
  </si>
  <si>
    <t>STA</t>
  </si>
  <si>
    <t>1</t>
  </si>
  <si>
    <t>{6949e8ab-1a9d-4c26-8194-a350d1c3fa76}</t>
  </si>
  <si>
    <t>2</t>
  </si>
  <si>
    <t>/</t>
  </si>
  <si>
    <t>SO 01.5</t>
  </si>
  <si>
    <t>Mobiliář</t>
  </si>
  <si>
    <t>Soupis</t>
  </si>
  <si>
    <t>{84d2c514-b5cb-4174-bb26-81c794479ed4}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</si>
  <si>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</si>
  <si>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</si>
  <si>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</si>
  <si>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</si>
  <si>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</si>
  <si>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</si>
  <si>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</si>
  <si>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Společenská část</t>
  </si>
  <si>
    <t>Soupis:</t>
  </si>
  <si>
    <t>SO 01.5 - Mobiliář</t>
  </si>
  <si>
    <t>REKAPITULACE ČLENĚNÍ SOUPISU PRACÍ</t>
  </si>
  <si>
    <t>Kód dílu - Popis</t>
  </si>
  <si>
    <t>Cena celkem [CZK]</t>
  </si>
  <si>
    <t>Náklady soupisu celkem</t>
  </si>
  <si>
    <t>-1</t>
  </si>
  <si>
    <t>D1 - FOYER</t>
  </si>
  <si>
    <t>D2 - MALÝ SÁL</t>
  </si>
  <si>
    <t>D3 - KOMORNÍ SÁL</t>
  </si>
  <si>
    <t>SOUPIS PRACÍ</t>
  </si>
  <si>
    <t>PČ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</si>
  <si>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</si>
  <si>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</si>
  <si>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</si>
  <si>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</si>
  <si>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</si>
  <si>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</si>
  <si>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</si>
  <si>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</si>
  <si>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</si>
  <si>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</si>
  <si>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</si>
  <si>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</si>
  <si>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FOYER</t>
  </si>
  <si>
    <t>ROZPOCET</t>
  </si>
  <si>
    <t>K</t>
  </si>
  <si>
    <t>MOB.1/01a</t>
  </si>
  <si>
    <t>ks</t>
  </si>
  <si>
    <t>4</t>
  </si>
  <si>
    <t>101282301</t>
  </si>
  <si>
    <t>MOB.1/01b</t>
  </si>
  <si>
    <t>2041799247</t>
  </si>
  <si>
    <t>3</t>
  </si>
  <si>
    <t>MOB.1/01c</t>
  </si>
  <si>
    <t>14541792</t>
  </si>
  <si>
    <t>MOB.1/02a</t>
  </si>
  <si>
    <t>-1294788967</t>
  </si>
  <si>
    <t>5</t>
  </si>
  <si>
    <t>MOB.1/02b</t>
  </si>
  <si>
    <t>-736612385</t>
  </si>
  <si>
    <t>6</t>
  </si>
  <si>
    <t>MOB.1/02c</t>
  </si>
  <si>
    <t>-272881990</t>
  </si>
  <si>
    <t>7</t>
  </si>
  <si>
    <t>MOB.1/03a</t>
  </si>
  <si>
    <t>803649426</t>
  </si>
  <si>
    <t>8</t>
  </si>
  <si>
    <t>MOB.1/03b</t>
  </si>
  <si>
    <t>-684390073</t>
  </si>
  <si>
    <t>9</t>
  </si>
  <si>
    <t>MOB.1/03c</t>
  </si>
  <si>
    <t>-1600040281</t>
  </si>
  <si>
    <t>10</t>
  </si>
  <si>
    <t>MOB.1/04</t>
  </si>
  <si>
    <t>893008482</t>
  </si>
  <si>
    <t>11</t>
  </si>
  <si>
    <t>MOB.1/05</t>
  </si>
  <si>
    <t>-193730673</t>
  </si>
  <si>
    <t>12</t>
  </si>
  <si>
    <t>MOB.1/06</t>
  </si>
  <si>
    <t>D+M koberec čtvercový, polypropylen, rozměr 3000/3000mm - vč. všech syst. detailů, manipulace, instalace, likvidace obalů - viz. podrobný popis PD</t>
  </si>
  <si>
    <t>-183122823</t>
  </si>
  <si>
    <t>13</t>
  </si>
  <si>
    <t>MOB.1/07</t>
  </si>
  <si>
    <t>D+M koberec obdelníkový, polypropylen, rozměr 3000/1500mm - vč. všech syst. detailů, manipulace, instalace, likvidace obalů - viz. podrobný popis PD</t>
  </si>
  <si>
    <t>1222109328</t>
  </si>
  <si>
    <t>14</t>
  </si>
  <si>
    <t>MOB.1/08</t>
  </si>
  <si>
    <t>D+M květináč, kompozit, rozměr 800/380mm - vč. všech syst. detailů, manipulace, instalace, likvidace obalů - viz. podrobný popis PD</t>
  </si>
  <si>
    <t>1145562761</t>
  </si>
  <si>
    <t>D2</t>
  </si>
  <si>
    <t>MALÝ SÁL</t>
  </si>
  <si>
    <t>MOB.1/11</t>
  </si>
  <si>
    <t>D+M židle, natural, šedý látkový potah, rozměr 440/425/790mm - vč. všech syst. detailů, manipulace, instalace, likvidace obalů - viz. podrobný popis PD</t>
  </si>
  <si>
    <t>754056139</t>
  </si>
  <si>
    <t>D3</t>
  </si>
  <si>
    <t>KOMORNÍ SÁL</t>
  </si>
  <si>
    <t>16</t>
  </si>
  <si>
    <t>MOB.1/21</t>
  </si>
  <si>
    <t>15537942</t>
  </si>
  <si>
    <t>D4</t>
  </si>
  <si>
    <t>OSTATNÍ</t>
  </si>
  <si>
    <t>17</t>
  </si>
  <si>
    <t>MOB.1/OST</t>
  </si>
  <si>
    <t>Doprava, montáž, manipulace vč. likvidace obalových materiálů</t>
  </si>
  <si>
    <t>kpl</t>
  </si>
  <si>
    <t>-1754547694</t>
  </si>
  <si>
    <t>Typové označení</t>
  </si>
  <si>
    <t>D+M stolek nízký, barva bílá mat lak, rozměr 550-650/350-450mm, sražené rohy a zaoblené rohy - poloměr 3-10 mm - vč. všech syst. detailů, manipulace, instalace, likvidace obalů - viz. podrobný popis PD</t>
  </si>
  <si>
    <t>D+M stolek vysoký, barva bílá mat lak, rozměr 1000-1100/550-650 mm, sražené rohy a zaoblené rohy - poloměr 3-10 mm - vč. všech syst. detailů, manipulace, instalace, likvidace obalů - viz. podrobný popis PD</t>
  </si>
  <si>
    <t>D+M křesílko jednomístné, barva krémová, rozměr 710/685/685mm (tolerance rozměru ± 15%) - vč. všech syst. detailů, manipulace, instalace, likvidace obalů - viz. podrobný popis PD</t>
  </si>
  <si>
    <t>D+M křesílko jednomístné, barva kávová, rozměr 710/685/685mm (tolerance rozměru ± 15%) - vč. všech syst. detailů, manipulace, instalace, likvidace obalů - viz. podrobný popis PD</t>
  </si>
  <si>
    <t>D+M křesílko jednomístné, barva čokoládová, rozměr 710/685/685mm (tolerance rozměru ± 15%) - vč. všech syst. detailů, manipulace, instalace, likvidace obalů - viz. podrobný popis PD</t>
  </si>
  <si>
    <t>D+M křesílko dvojmístné, barva krémová, rozměr 1580/700/680mm (tolerance rozměru ± 15%) - vč. všech syst. detailů, manipulace, instalace, likvidace obalů - viz. podrobný popis PD</t>
  </si>
  <si>
    <t>D+M křesílko dvojmístné, barva kávová, rozměr 1580/700/680mm  (tolerance rozměru ± 15%)- vč. všech syst. detailů, manipulace, instalace, likvidace obalů - viz. podrobný popis PD</t>
  </si>
  <si>
    <t>D+M křesílko dvojmístné, barva čokoládová, rozměr 1580/700/680mm  (tolerance rozměru ± 15%) - vč. všech syst. detailů, manipulace, instalace, likvidace obalů - viz. podrobný popis PD</t>
  </si>
  <si>
    <t>D+M křesílko trojmístné, barva krémová, rozměr 2320/700/680mm (tolerance rozměru ± 15%) - vč. všech syst. detailů, manipulace, instalace, likvidace obalů - viz. podrobný popis PD</t>
  </si>
  <si>
    <t>D+M křesílko trojmístné, barva kávová, rozměr 2320/700/680mm (tolerance rozměru ± 15%) - vč. všech syst. detailů, manipulace, instalace, likvidace obalů - viz. podrobný popis PD</t>
  </si>
  <si>
    <t>D+M křesílko trojmístné, barva čokoládová, rozměr 2320/700/680mm (tolerance rozměru ± 15%) - vč. všech syst. detailů, manipulace, instalace, likvidace obalů - viz. podrobný popis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</si>
</sst>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sz val="10"/>
      <color rgb="FF00336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34" fillId="0" borderId="0" applyNumberFormat="0" applyFill="0" applyBorder="0" applyAlignment="0" applyProtection="0"/>
    <xf numFmtId="0" fontId="1" fillId="0" borderId="1"/>
    <xf numFmtId="0" fontId="35" fillId="0" borderId="1"/>
  </cellStyleXfs>
  <cellXfs count="232">
    <xf numFmtId="0" fontId="0" fillId="0" borderId="0" xfId="0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4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3" fillId="4" borderId="0" xfId="0" applyFont="1" applyFill="1" applyBorder="1" applyAlignment="1" applyProtection="1">
      <alignment horizontal="left" vertical="center"/>
      <protection locked="0"/>
    </xf>
    <xf numFmtId="49" fontId="3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4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3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6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6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3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4" fillId="6" borderId="9" xfId="0" applyFont="1" applyFill="1" applyBorder="1" applyAlignment="1">
      <alignment horizontal="left" vertical="center"/>
    </xf>
    <xf numFmtId="0" fontId="4" fillId="6" borderId="10" xfId="0" applyFont="1" applyFill="1" applyBorder="1" applyAlignment="1">
      <alignment horizontal="right" vertical="center"/>
    </xf>
    <xf numFmtId="0" fontId="4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4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3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 applyProtection="1">
      <alignment horizontal="center" vertical="center" wrapText="1"/>
      <protection locked="0"/>
    </xf>
    <xf numFmtId="0" fontId="3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7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2" fillId="4" borderId="28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vertical="center"/>
    </xf>
    <xf numFmtId="166" fontId="2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2" fillId="0" borderId="24" xfId="0" applyNumberFormat="1" applyFont="1" applyBorder="1" applyAlignment="1">
      <alignment vertical="center"/>
    </xf>
    <xf numFmtId="166" fontId="2" fillId="0" borderId="25" xfId="0" applyNumberFormat="1" applyFont="1" applyBorder="1" applyAlignment="1">
      <alignment vertical="center"/>
    </xf>
    <xf numFmtId="49" fontId="0" fillId="4" borderId="28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3" fillId="6" borderId="9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/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4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/>
    </xf>
    <xf numFmtId="49" fontId="3" fillId="4" borderId="0" xfId="0" applyNumberFormat="1" applyFont="1" applyFill="1" applyBorder="1" applyAlignment="1" applyProtection="1">
      <alignment horizontal="left" vertical="center"/>
      <protection locked="0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</cellXfs>
  <cellStyles count="4">
    <cellStyle name="Hypertextový odkaz" xfId="1" builtinId="8"/>
    <cellStyle name="Normální" xfId="0" builtinId="0" customBuiltin="1"/>
    <cellStyle name="Normální 2 2" xfId="2"/>
    <cellStyle name="Normální 3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zoomScaleNormal="100" workbookViewId="0">
      <pane ySplit="1" topLeftCell="A2" activePane="bottomLeft" state="frozen"/>
      <selection pane="bottomLeft" activeCell="AN17" sqref="AN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/>
      <c r="B1" s="12"/>
      <c r="C1" s="12"/>
      <c r="D1" s="13" t="s">
        <v>0</v>
      </c>
      <c r="E1" s="12"/>
      <c r="F1" s="12"/>
      <c r="G1" s="12"/>
      <c r="H1" s="12"/>
      <c r="I1" s="12"/>
      <c r="J1" s="12"/>
      <c r="K1" s="14" t="s">
        <v>1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2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3</v>
      </c>
      <c r="BB1" s="17" t="s">
        <v>4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5</v>
      </c>
      <c r="BU1" s="18" t="s">
        <v>5</v>
      </c>
      <c r="BV1" s="18" t="s">
        <v>6</v>
      </c>
    </row>
    <row r="2" spans="1:74" ht="36.950000000000003" customHeight="1">
      <c r="AR2" s="214" t="s">
        <v>7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9" t="s">
        <v>8</v>
      </c>
      <c r="BT2" s="19" t="s">
        <v>9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spans="1:74" ht="36.950000000000003" customHeight="1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spans="1:74" ht="14.45" customHeight="1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216" t="s">
        <v>16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24"/>
      <c r="AQ5" s="26"/>
      <c r="BE5" s="208" t="s">
        <v>17</v>
      </c>
      <c r="BS5" s="19" t="s">
        <v>8</v>
      </c>
    </row>
    <row r="6" spans="1:74" ht="36.950000000000003" customHeight="1">
      <c r="B6" s="23"/>
      <c r="C6" s="24"/>
      <c r="D6" s="31" t="s">
        <v>18</v>
      </c>
      <c r="E6" s="24"/>
      <c r="F6" s="24"/>
      <c r="G6" s="24"/>
      <c r="H6" s="24"/>
      <c r="I6" s="24"/>
      <c r="J6" s="24"/>
      <c r="K6" s="194" t="s">
        <v>19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24"/>
      <c r="AQ6" s="26"/>
      <c r="BE6" s="209"/>
      <c r="BS6" s="19" t="s">
        <v>8</v>
      </c>
    </row>
    <row r="7" spans="1:74" ht="14.45" customHeight="1">
      <c r="B7" s="23"/>
      <c r="C7" s="24"/>
      <c r="D7" s="32" t="s">
        <v>20</v>
      </c>
      <c r="E7" s="24"/>
      <c r="F7" s="24"/>
      <c r="G7" s="24"/>
      <c r="H7" s="24"/>
      <c r="I7" s="24"/>
      <c r="J7" s="24"/>
      <c r="K7" s="30" t="s">
        <v>4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21</v>
      </c>
      <c r="AL7" s="24"/>
      <c r="AM7" s="24"/>
      <c r="AN7" s="30" t="s">
        <v>4</v>
      </c>
      <c r="AO7" s="24"/>
      <c r="AP7" s="24"/>
      <c r="AQ7" s="26"/>
      <c r="BE7" s="209"/>
      <c r="BS7" s="19" t="s">
        <v>8</v>
      </c>
    </row>
    <row r="8" spans="1:74" ht="14.45" customHeight="1">
      <c r="B8" s="23"/>
      <c r="C8" s="24"/>
      <c r="D8" s="32" t="s">
        <v>22</v>
      </c>
      <c r="E8" s="24"/>
      <c r="F8" s="24"/>
      <c r="G8" s="24"/>
      <c r="H8" s="24"/>
      <c r="I8" s="24"/>
      <c r="J8" s="24"/>
      <c r="K8" s="30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24</v>
      </c>
      <c r="AL8" s="24"/>
      <c r="AM8" s="24"/>
      <c r="AN8" s="33"/>
      <c r="AO8" s="24"/>
      <c r="AP8" s="24"/>
      <c r="AQ8" s="26"/>
      <c r="BE8" s="209"/>
      <c r="BS8" s="19" t="s">
        <v>8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09"/>
      <c r="BS9" s="19" t="s">
        <v>8</v>
      </c>
    </row>
    <row r="10" spans="1:74" ht="14.45" customHeight="1">
      <c r="B10" s="23"/>
      <c r="C10" s="24"/>
      <c r="D10" s="32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26</v>
      </c>
      <c r="AL10" s="24"/>
      <c r="AM10" s="24"/>
      <c r="AN10" s="30" t="s">
        <v>4</v>
      </c>
      <c r="AO10" s="24"/>
      <c r="AP10" s="24"/>
      <c r="AQ10" s="26"/>
      <c r="BE10" s="209"/>
      <c r="BS10" s="19" t="s">
        <v>8</v>
      </c>
    </row>
    <row r="11" spans="1:74" ht="18.399999999999999" customHeight="1">
      <c r="B11" s="23"/>
      <c r="C11" s="24"/>
      <c r="D11" s="24"/>
      <c r="E11" s="30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28</v>
      </c>
      <c r="AL11" s="24"/>
      <c r="AM11" s="24"/>
      <c r="AN11" s="30" t="s">
        <v>4</v>
      </c>
      <c r="AO11" s="24"/>
      <c r="AP11" s="24"/>
      <c r="AQ11" s="26"/>
      <c r="BE11" s="209"/>
      <c r="BS11" s="19" t="s">
        <v>8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09"/>
      <c r="BS12" s="19" t="s">
        <v>8</v>
      </c>
    </row>
    <row r="13" spans="1:74" ht="14.45" customHeight="1">
      <c r="B13" s="23"/>
      <c r="C13" s="24"/>
      <c r="D13" s="32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26</v>
      </c>
      <c r="AL13" s="24"/>
      <c r="AM13" s="24"/>
      <c r="AN13" s="34" t="s">
        <v>30</v>
      </c>
      <c r="AO13" s="24"/>
      <c r="AP13" s="24"/>
      <c r="AQ13" s="26"/>
      <c r="BE13" s="209"/>
      <c r="BS13" s="19" t="s">
        <v>8</v>
      </c>
    </row>
    <row r="14" spans="1:74" ht="15">
      <c r="B14" s="23"/>
      <c r="C14" s="24"/>
      <c r="D14" s="24"/>
      <c r="E14" s="217" t="s">
        <v>30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32" t="s">
        <v>28</v>
      </c>
      <c r="AL14" s="24"/>
      <c r="AM14" s="24"/>
      <c r="AN14" s="34" t="s">
        <v>30</v>
      </c>
      <c r="AO14" s="24"/>
      <c r="AP14" s="24"/>
      <c r="AQ14" s="26"/>
      <c r="BE14" s="209"/>
      <c r="BS14" s="19" t="s">
        <v>8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09"/>
      <c r="BS15" s="19" t="s">
        <v>5</v>
      </c>
    </row>
    <row r="16" spans="1:74" ht="14.45" customHeight="1">
      <c r="B16" s="23"/>
      <c r="C16" s="24"/>
      <c r="D16" s="32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26</v>
      </c>
      <c r="AL16" s="24"/>
      <c r="AM16" s="24"/>
      <c r="AN16" s="30" t="s">
        <v>4</v>
      </c>
      <c r="AO16" s="24"/>
      <c r="AP16" s="24"/>
      <c r="AQ16" s="26"/>
      <c r="BE16" s="209"/>
      <c r="BS16" s="19" t="s">
        <v>5</v>
      </c>
    </row>
    <row r="17" spans="2:71" ht="18.399999999999999" customHeight="1">
      <c r="B17" s="23"/>
      <c r="C17" s="24"/>
      <c r="D17" s="24"/>
      <c r="E17" s="30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28</v>
      </c>
      <c r="AL17" s="24"/>
      <c r="AM17" s="24"/>
      <c r="AN17" s="30" t="s">
        <v>4</v>
      </c>
      <c r="AO17" s="24"/>
      <c r="AP17" s="24"/>
      <c r="AQ17" s="26"/>
      <c r="BE17" s="209"/>
      <c r="BS17" s="19" t="s">
        <v>33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09"/>
      <c r="BS18" s="19" t="s">
        <v>8</v>
      </c>
    </row>
    <row r="19" spans="2:71" ht="14.45" customHeight="1">
      <c r="B19" s="23"/>
      <c r="C19" s="24"/>
      <c r="D19" s="32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09"/>
      <c r="BS19" s="19" t="s">
        <v>8</v>
      </c>
    </row>
    <row r="20" spans="2:71" ht="16.5" customHeight="1">
      <c r="B20" s="23"/>
      <c r="C20" s="24"/>
      <c r="D20" s="24"/>
      <c r="E20" s="219" t="s">
        <v>4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  <c r="AI20" s="219"/>
      <c r="AJ20" s="219"/>
      <c r="AK20" s="219"/>
      <c r="AL20" s="219"/>
      <c r="AM20" s="219"/>
      <c r="AN20" s="219"/>
      <c r="AO20" s="24"/>
      <c r="AP20" s="24"/>
      <c r="AQ20" s="26"/>
      <c r="BE20" s="209"/>
      <c r="BS20" s="19" t="s">
        <v>5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09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09"/>
    </row>
    <row r="23" spans="2:71" s="1" customFormat="1" ht="25.9" customHeight="1">
      <c r="B23" s="36"/>
      <c r="C23" s="37"/>
      <c r="D23" s="38" t="s">
        <v>35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20">
        <f>ROUND(AG51,2)</f>
        <v>0</v>
      </c>
      <c r="AL23" s="221"/>
      <c r="AM23" s="221"/>
      <c r="AN23" s="221"/>
      <c r="AO23" s="221"/>
      <c r="AP23" s="37"/>
      <c r="AQ23" s="40"/>
      <c r="BE23" s="209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09"/>
    </row>
    <row r="25" spans="2:71" s="1" customForma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22" t="s">
        <v>36</v>
      </c>
      <c r="M25" s="222"/>
      <c r="N25" s="222"/>
      <c r="O25" s="222"/>
      <c r="P25" s="37"/>
      <c r="Q25" s="37"/>
      <c r="R25" s="37"/>
      <c r="S25" s="37"/>
      <c r="T25" s="37"/>
      <c r="U25" s="37"/>
      <c r="V25" s="37"/>
      <c r="W25" s="222" t="s">
        <v>37</v>
      </c>
      <c r="X25" s="222"/>
      <c r="Y25" s="222"/>
      <c r="Z25" s="222"/>
      <c r="AA25" s="222"/>
      <c r="AB25" s="222"/>
      <c r="AC25" s="222"/>
      <c r="AD25" s="222"/>
      <c r="AE25" s="222"/>
      <c r="AF25" s="37"/>
      <c r="AG25" s="37"/>
      <c r="AH25" s="37"/>
      <c r="AI25" s="37"/>
      <c r="AJ25" s="37"/>
      <c r="AK25" s="222" t="s">
        <v>38</v>
      </c>
      <c r="AL25" s="222"/>
      <c r="AM25" s="222"/>
      <c r="AN25" s="222"/>
      <c r="AO25" s="222"/>
      <c r="AP25" s="37"/>
      <c r="AQ25" s="40"/>
      <c r="BE25" s="209"/>
    </row>
    <row r="26" spans="2:71" s="2" customFormat="1" ht="14.45" customHeight="1">
      <c r="B26" s="42"/>
      <c r="C26" s="43"/>
      <c r="D26" s="44" t="s">
        <v>39</v>
      </c>
      <c r="E26" s="43"/>
      <c r="F26" s="44" t="s">
        <v>40</v>
      </c>
      <c r="G26" s="43"/>
      <c r="H26" s="43"/>
      <c r="I26" s="43"/>
      <c r="J26" s="43"/>
      <c r="K26" s="43"/>
      <c r="L26" s="191">
        <v>0.21</v>
      </c>
      <c r="M26" s="192"/>
      <c r="N26" s="192"/>
      <c r="O26" s="192"/>
      <c r="P26" s="43"/>
      <c r="Q26" s="43"/>
      <c r="R26" s="43"/>
      <c r="S26" s="43"/>
      <c r="T26" s="43"/>
      <c r="U26" s="43"/>
      <c r="V26" s="43"/>
      <c r="W26" s="193">
        <f>ROUND(AZ51,2)</f>
        <v>0</v>
      </c>
      <c r="X26" s="192"/>
      <c r="Y26" s="192"/>
      <c r="Z26" s="192"/>
      <c r="AA26" s="192"/>
      <c r="AB26" s="192"/>
      <c r="AC26" s="192"/>
      <c r="AD26" s="192"/>
      <c r="AE26" s="192"/>
      <c r="AF26" s="43"/>
      <c r="AG26" s="43"/>
      <c r="AH26" s="43"/>
      <c r="AI26" s="43"/>
      <c r="AJ26" s="43"/>
      <c r="AK26" s="193">
        <f>ROUND(AV51,2)</f>
        <v>0</v>
      </c>
      <c r="AL26" s="192"/>
      <c r="AM26" s="192"/>
      <c r="AN26" s="192"/>
      <c r="AO26" s="192"/>
      <c r="AP26" s="43"/>
      <c r="AQ26" s="45"/>
      <c r="BE26" s="209"/>
    </row>
    <row r="27" spans="2:71" s="2" customFormat="1" ht="14.45" customHeight="1">
      <c r="B27" s="42"/>
      <c r="C27" s="43"/>
      <c r="D27" s="43"/>
      <c r="E27" s="43"/>
      <c r="F27" s="44" t="s">
        <v>41</v>
      </c>
      <c r="G27" s="43"/>
      <c r="H27" s="43"/>
      <c r="I27" s="43"/>
      <c r="J27" s="43"/>
      <c r="K27" s="43"/>
      <c r="L27" s="191">
        <v>0.15</v>
      </c>
      <c r="M27" s="192"/>
      <c r="N27" s="192"/>
      <c r="O27" s="192"/>
      <c r="P27" s="43"/>
      <c r="Q27" s="43"/>
      <c r="R27" s="43"/>
      <c r="S27" s="43"/>
      <c r="T27" s="43"/>
      <c r="U27" s="43"/>
      <c r="V27" s="43"/>
      <c r="W27" s="193">
        <f>ROUND(BA51,2)</f>
        <v>0</v>
      </c>
      <c r="X27" s="192"/>
      <c r="Y27" s="192"/>
      <c r="Z27" s="192"/>
      <c r="AA27" s="192"/>
      <c r="AB27" s="192"/>
      <c r="AC27" s="192"/>
      <c r="AD27" s="192"/>
      <c r="AE27" s="192"/>
      <c r="AF27" s="43"/>
      <c r="AG27" s="43"/>
      <c r="AH27" s="43"/>
      <c r="AI27" s="43"/>
      <c r="AJ27" s="43"/>
      <c r="AK27" s="193">
        <f>ROUND(AW51,2)</f>
        <v>0</v>
      </c>
      <c r="AL27" s="192"/>
      <c r="AM27" s="192"/>
      <c r="AN27" s="192"/>
      <c r="AO27" s="192"/>
      <c r="AP27" s="43"/>
      <c r="AQ27" s="45"/>
      <c r="BE27" s="209"/>
    </row>
    <row r="28" spans="2:71" s="2" customFormat="1" ht="14.45" hidden="1" customHeight="1">
      <c r="B28" s="42"/>
      <c r="C28" s="43"/>
      <c r="D28" s="43"/>
      <c r="E28" s="43"/>
      <c r="F28" s="44" t="s">
        <v>42</v>
      </c>
      <c r="G28" s="43"/>
      <c r="H28" s="43"/>
      <c r="I28" s="43"/>
      <c r="J28" s="43"/>
      <c r="K28" s="43"/>
      <c r="L28" s="191">
        <v>0.21</v>
      </c>
      <c r="M28" s="192"/>
      <c r="N28" s="192"/>
      <c r="O28" s="192"/>
      <c r="P28" s="43"/>
      <c r="Q28" s="43"/>
      <c r="R28" s="43"/>
      <c r="S28" s="43"/>
      <c r="T28" s="43"/>
      <c r="U28" s="43"/>
      <c r="V28" s="43"/>
      <c r="W28" s="193">
        <f>ROUND(BB51,2)</f>
        <v>0</v>
      </c>
      <c r="X28" s="192"/>
      <c r="Y28" s="192"/>
      <c r="Z28" s="192"/>
      <c r="AA28" s="192"/>
      <c r="AB28" s="192"/>
      <c r="AC28" s="192"/>
      <c r="AD28" s="192"/>
      <c r="AE28" s="192"/>
      <c r="AF28" s="43"/>
      <c r="AG28" s="43"/>
      <c r="AH28" s="43"/>
      <c r="AI28" s="43"/>
      <c r="AJ28" s="43"/>
      <c r="AK28" s="193">
        <v>0</v>
      </c>
      <c r="AL28" s="192"/>
      <c r="AM28" s="192"/>
      <c r="AN28" s="192"/>
      <c r="AO28" s="192"/>
      <c r="AP28" s="43"/>
      <c r="AQ28" s="45"/>
      <c r="BE28" s="209"/>
    </row>
    <row r="29" spans="2:71" s="2" customFormat="1" ht="14.45" hidden="1" customHeight="1">
      <c r="B29" s="42"/>
      <c r="C29" s="43"/>
      <c r="D29" s="43"/>
      <c r="E29" s="43"/>
      <c r="F29" s="44" t="s">
        <v>43</v>
      </c>
      <c r="G29" s="43"/>
      <c r="H29" s="43"/>
      <c r="I29" s="43"/>
      <c r="J29" s="43"/>
      <c r="K29" s="43"/>
      <c r="L29" s="191">
        <v>0.15</v>
      </c>
      <c r="M29" s="192"/>
      <c r="N29" s="192"/>
      <c r="O29" s="192"/>
      <c r="P29" s="43"/>
      <c r="Q29" s="43"/>
      <c r="R29" s="43"/>
      <c r="S29" s="43"/>
      <c r="T29" s="43"/>
      <c r="U29" s="43"/>
      <c r="V29" s="43"/>
      <c r="W29" s="193">
        <f>ROUND(BC51,2)</f>
        <v>0</v>
      </c>
      <c r="X29" s="192"/>
      <c r="Y29" s="192"/>
      <c r="Z29" s="192"/>
      <c r="AA29" s="192"/>
      <c r="AB29" s="192"/>
      <c r="AC29" s="192"/>
      <c r="AD29" s="192"/>
      <c r="AE29" s="192"/>
      <c r="AF29" s="43"/>
      <c r="AG29" s="43"/>
      <c r="AH29" s="43"/>
      <c r="AI29" s="43"/>
      <c r="AJ29" s="43"/>
      <c r="AK29" s="193">
        <v>0</v>
      </c>
      <c r="AL29" s="192"/>
      <c r="AM29" s="192"/>
      <c r="AN29" s="192"/>
      <c r="AO29" s="192"/>
      <c r="AP29" s="43"/>
      <c r="AQ29" s="45"/>
      <c r="BE29" s="209"/>
    </row>
    <row r="30" spans="2:71" s="2" customFormat="1" ht="14.45" hidden="1" customHeight="1">
      <c r="B30" s="42"/>
      <c r="C30" s="43"/>
      <c r="D30" s="43"/>
      <c r="E30" s="43"/>
      <c r="F30" s="44" t="s">
        <v>44</v>
      </c>
      <c r="G30" s="43"/>
      <c r="H30" s="43"/>
      <c r="I30" s="43"/>
      <c r="J30" s="43"/>
      <c r="K30" s="43"/>
      <c r="L30" s="191">
        <v>0</v>
      </c>
      <c r="M30" s="192"/>
      <c r="N30" s="192"/>
      <c r="O30" s="192"/>
      <c r="P30" s="43"/>
      <c r="Q30" s="43"/>
      <c r="R30" s="43"/>
      <c r="S30" s="43"/>
      <c r="T30" s="43"/>
      <c r="U30" s="43"/>
      <c r="V30" s="43"/>
      <c r="W30" s="193">
        <f>ROUND(BD51,2)</f>
        <v>0</v>
      </c>
      <c r="X30" s="192"/>
      <c r="Y30" s="192"/>
      <c r="Z30" s="192"/>
      <c r="AA30" s="192"/>
      <c r="AB30" s="192"/>
      <c r="AC30" s="192"/>
      <c r="AD30" s="192"/>
      <c r="AE30" s="192"/>
      <c r="AF30" s="43"/>
      <c r="AG30" s="43"/>
      <c r="AH30" s="43"/>
      <c r="AI30" s="43"/>
      <c r="AJ30" s="43"/>
      <c r="AK30" s="193">
        <v>0</v>
      </c>
      <c r="AL30" s="192"/>
      <c r="AM30" s="192"/>
      <c r="AN30" s="192"/>
      <c r="AO30" s="192"/>
      <c r="AP30" s="43"/>
      <c r="AQ30" s="45"/>
      <c r="BE30" s="209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09"/>
    </row>
    <row r="32" spans="2:71" s="1" customFormat="1" ht="25.9" customHeight="1">
      <c r="B32" s="36"/>
      <c r="C32" s="46"/>
      <c r="D32" s="47" t="s">
        <v>45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46</v>
      </c>
      <c r="U32" s="48"/>
      <c r="V32" s="48"/>
      <c r="W32" s="48"/>
      <c r="X32" s="210" t="s">
        <v>47</v>
      </c>
      <c r="Y32" s="211"/>
      <c r="Z32" s="211"/>
      <c r="AA32" s="211"/>
      <c r="AB32" s="211"/>
      <c r="AC32" s="48"/>
      <c r="AD32" s="48"/>
      <c r="AE32" s="48"/>
      <c r="AF32" s="48"/>
      <c r="AG32" s="48"/>
      <c r="AH32" s="48"/>
      <c r="AI32" s="48"/>
      <c r="AJ32" s="48"/>
      <c r="AK32" s="212">
        <f>SUM(AK23:AK30)</f>
        <v>0</v>
      </c>
      <c r="AL32" s="211"/>
      <c r="AM32" s="211"/>
      <c r="AN32" s="211"/>
      <c r="AO32" s="213"/>
      <c r="AP32" s="46"/>
      <c r="AQ32" s="50"/>
      <c r="BE32" s="209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48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15</v>
      </c>
      <c r="L41" s="3" t="str">
        <f>K5</f>
        <v>1260</v>
      </c>
      <c r="AR41" s="57"/>
    </row>
    <row r="42" spans="2:56" s="4" customFormat="1" ht="36.950000000000003" customHeight="1">
      <c r="B42" s="59"/>
      <c r="C42" s="60" t="s">
        <v>18</v>
      </c>
      <c r="L42" s="186" t="str">
        <f>K6</f>
        <v xml:space="preserve"> Dům hudby, Pardubice – modernizace</v>
      </c>
      <c r="M42" s="187"/>
      <c r="N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187"/>
      <c r="AM42" s="187"/>
      <c r="AN42" s="187"/>
      <c r="AO42" s="187"/>
      <c r="AR42" s="59"/>
    </row>
    <row r="43" spans="2:56" s="1" customFormat="1" ht="6.95" customHeight="1">
      <c r="B43" s="36"/>
      <c r="AR43" s="36"/>
    </row>
    <row r="44" spans="2:56" s="1" customFormat="1" ht="15">
      <c r="B44" s="36"/>
      <c r="C44" s="58" t="s">
        <v>22</v>
      </c>
      <c r="L44" s="61" t="str">
        <f>IF(K8="","",K8)</f>
        <v>Sukova třída 1260, 530 02 Pardubice</v>
      </c>
      <c r="AI44" s="58" t="s">
        <v>24</v>
      </c>
      <c r="AM44" s="188" t="str">
        <f>IF(AN8= "","",AN8)</f>
        <v/>
      </c>
      <c r="AN44" s="188"/>
      <c r="AR44" s="36"/>
    </row>
    <row r="45" spans="2:56" s="1" customFormat="1" ht="6.95" customHeight="1">
      <c r="B45" s="36"/>
      <c r="AR45" s="36"/>
    </row>
    <row r="46" spans="2:56" s="1" customFormat="1" ht="15">
      <c r="B46" s="36"/>
      <c r="C46" s="58" t="s">
        <v>25</v>
      </c>
      <c r="L46" s="3" t="str">
        <f>IF(E11= "","",E11)</f>
        <v xml:space="preserve"> </v>
      </c>
      <c r="AI46" s="58" t="s">
        <v>31</v>
      </c>
      <c r="AM46" s="204" t="str">
        <f>IF(E17="","",E17)</f>
        <v>ing. arch. Ondřej Tuček</v>
      </c>
      <c r="AN46" s="204"/>
      <c r="AO46" s="204"/>
      <c r="AP46" s="204"/>
      <c r="AR46" s="36"/>
      <c r="AS46" s="196" t="s">
        <v>49</v>
      </c>
      <c r="AT46" s="197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>
      <c r="B47" s="36"/>
      <c r="C47" s="58" t="s">
        <v>29</v>
      </c>
      <c r="L47" s="3" t="str">
        <f>IF(E14= "Vyplň údaj","",E14)</f>
        <v/>
      </c>
      <c r="AR47" s="36"/>
      <c r="AS47" s="198"/>
      <c r="AT47" s="199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198"/>
      <c r="AT48" s="199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184" t="s">
        <v>50</v>
      </c>
      <c r="D49" s="185"/>
      <c r="E49" s="185"/>
      <c r="F49" s="185"/>
      <c r="G49" s="185"/>
      <c r="H49" s="66"/>
      <c r="I49" s="189" t="s">
        <v>51</v>
      </c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90" t="s">
        <v>52</v>
      </c>
      <c r="AH49" s="185"/>
      <c r="AI49" s="185"/>
      <c r="AJ49" s="185"/>
      <c r="AK49" s="185"/>
      <c r="AL49" s="185"/>
      <c r="AM49" s="185"/>
      <c r="AN49" s="189" t="s">
        <v>53</v>
      </c>
      <c r="AO49" s="185"/>
      <c r="AP49" s="185"/>
      <c r="AQ49" s="67" t="s">
        <v>54</v>
      </c>
      <c r="AR49" s="36"/>
      <c r="AS49" s="68" t="s">
        <v>55</v>
      </c>
      <c r="AT49" s="69" t="s">
        <v>56</v>
      </c>
      <c r="AU49" s="69" t="s">
        <v>57</v>
      </c>
      <c r="AV49" s="69" t="s">
        <v>58</v>
      </c>
      <c r="AW49" s="69" t="s">
        <v>59</v>
      </c>
      <c r="AX49" s="69" t="s">
        <v>60</v>
      </c>
      <c r="AY49" s="69" t="s">
        <v>61</v>
      </c>
      <c r="AZ49" s="69" t="s">
        <v>62</v>
      </c>
      <c r="BA49" s="69" t="s">
        <v>63</v>
      </c>
      <c r="BB49" s="69" t="s">
        <v>64</v>
      </c>
      <c r="BC49" s="69" t="s">
        <v>65</v>
      </c>
      <c r="BD49" s="70" t="s">
        <v>66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67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06">
        <f>ROUND(AG52,2)</f>
        <v>0</v>
      </c>
      <c r="AH51" s="206"/>
      <c r="AI51" s="206"/>
      <c r="AJ51" s="206"/>
      <c r="AK51" s="206"/>
      <c r="AL51" s="206"/>
      <c r="AM51" s="206"/>
      <c r="AN51" s="207">
        <f>SUM(AG51,AT51)</f>
        <v>0</v>
      </c>
      <c r="AO51" s="207"/>
      <c r="AP51" s="207"/>
      <c r="AQ51" s="74" t="s">
        <v>4</v>
      </c>
      <c r="AR51" s="59"/>
      <c r="AS51" s="75">
        <f>ROUND(AS52,2)</f>
        <v>0</v>
      </c>
      <c r="AT51" s="76">
        <f>ROUND(SUM(AV51:AW51),2)</f>
        <v>0</v>
      </c>
      <c r="AU51" s="77">
        <f>ROUND(AU52,5)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 t="shared" ref="AZ51:BD52" si="0">ROUND(AZ52,2)</f>
        <v>0</v>
      </c>
      <c r="BA51" s="76">
        <f t="shared" si="0"/>
        <v>0</v>
      </c>
      <c r="BB51" s="76">
        <f t="shared" si="0"/>
        <v>0</v>
      </c>
      <c r="BC51" s="76">
        <f t="shared" si="0"/>
        <v>0</v>
      </c>
      <c r="BD51" s="78">
        <f t="shared" si="0"/>
        <v>0</v>
      </c>
      <c r="BS51" s="60" t="s">
        <v>68</v>
      </c>
      <c r="BT51" s="60" t="s">
        <v>69</v>
      </c>
      <c r="BU51" s="79" t="s">
        <v>70</v>
      </c>
      <c r="BV51" s="60" t="s">
        <v>71</v>
      </c>
      <c r="BW51" s="60" t="s">
        <v>6</v>
      </c>
      <c r="BX51" s="60" t="s">
        <v>72</v>
      </c>
      <c r="CL51" s="60" t="s">
        <v>4</v>
      </c>
    </row>
    <row r="52" spans="1:91" s="5" customFormat="1" ht="16.5" customHeight="1">
      <c r="B52" s="80"/>
      <c r="C52" s="81"/>
      <c r="D52" s="182" t="s">
        <v>73</v>
      </c>
      <c r="E52" s="182"/>
      <c r="F52" s="182"/>
      <c r="G52" s="182"/>
      <c r="H52" s="182"/>
      <c r="I52" s="82"/>
      <c r="J52" s="182" t="s">
        <v>74</v>
      </c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205">
        <f>ROUND(AG53,2)</f>
        <v>0</v>
      </c>
      <c r="AH52" s="203"/>
      <c r="AI52" s="203"/>
      <c r="AJ52" s="203"/>
      <c r="AK52" s="203"/>
      <c r="AL52" s="203"/>
      <c r="AM52" s="203"/>
      <c r="AN52" s="202">
        <f>SUM(AG52,AT52)</f>
        <v>0</v>
      </c>
      <c r="AO52" s="203"/>
      <c r="AP52" s="203"/>
      <c r="AQ52" s="83" t="s">
        <v>75</v>
      </c>
      <c r="AR52" s="80"/>
      <c r="AS52" s="84">
        <f>ROUND(AS53,2)</f>
        <v>0</v>
      </c>
      <c r="AT52" s="85">
        <f>ROUND(SUM(AV52:AW52),2)</f>
        <v>0</v>
      </c>
      <c r="AU52" s="86">
        <f>ROUND(AU53,5)</f>
        <v>0</v>
      </c>
      <c r="AV52" s="85">
        <f>ROUND(AZ52*L26,2)</f>
        <v>0</v>
      </c>
      <c r="AW52" s="85">
        <f>ROUND(BA52*L27,2)</f>
        <v>0</v>
      </c>
      <c r="AX52" s="85">
        <f>ROUND(BB52*L26,2)</f>
        <v>0</v>
      </c>
      <c r="AY52" s="85">
        <f>ROUND(BC52*L27,2)</f>
        <v>0</v>
      </c>
      <c r="AZ52" s="85">
        <f t="shared" si="0"/>
        <v>0</v>
      </c>
      <c r="BA52" s="85">
        <f t="shared" si="0"/>
        <v>0</v>
      </c>
      <c r="BB52" s="85">
        <f t="shared" si="0"/>
        <v>0</v>
      </c>
      <c r="BC52" s="85">
        <f t="shared" si="0"/>
        <v>0</v>
      </c>
      <c r="BD52" s="87">
        <f t="shared" si="0"/>
        <v>0</v>
      </c>
      <c r="BS52" s="88" t="s">
        <v>68</v>
      </c>
      <c r="BT52" s="88" t="s">
        <v>76</v>
      </c>
      <c r="BU52" s="88" t="s">
        <v>70</v>
      </c>
      <c r="BV52" s="88" t="s">
        <v>71</v>
      </c>
      <c r="BW52" s="88" t="s">
        <v>77</v>
      </c>
      <c r="BX52" s="88" t="s">
        <v>6</v>
      </c>
      <c r="CL52" s="88" t="s">
        <v>4</v>
      </c>
      <c r="CM52" s="88" t="s">
        <v>78</v>
      </c>
    </row>
    <row r="53" spans="1:91" s="6" customFormat="1" ht="16.5" customHeight="1">
      <c r="A53" s="89" t="s">
        <v>79</v>
      </c>
      <c r="B53" s="90"/>
      <c r="C53" s="91"/>
      <c r="D53" s="91"/>
      <c r="E53" s="183" t="s">
        <v>80</v>
      </c>
      <c r="F53" s="183"/>
      <c r="G53" s="183"/>
      <c r="H53" s="183"/>
      <c r="I53" s="183"/>
      <c r="J53" s="91"/>
      <c r="K53" s="183" t="s">
        <v>81</v>
      </c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200">
        <f>'SO 01.5 - Mobiliář'!J29</f>
        <v>0</v>
      </c>
      <c r="AH53" s="201"/>
      <c r="AI53" s="201"/>
      <c r="AJ53" s="201"/>
      <c r="AK53" s="201"/>
      <c r="AL53" s="201"/>
      <c r="AM53" s="201"/>
      <c r="AN53" s="200">
        <f>SUM(AG53,AT53)</f>
        <v>0</v>
      </c>
      <c r="AO53" s="201"/>
      <c r="AP53" s="201"/>
      <c r="AQ53" s="92" t="s">
        <v>82</v>
      </c>
      <c r="AR53" s="90"/>
      <c r="AS53" s="93">
        <v>0</v>
      </c>
      <c r="AT53" s="94">
        <f>ROUND(SUM(AV53:AW53),2)</f>
        <v>0</v>
      </c>
      <c r="AU53" s="95">
        <f>'SO 01.5 - Mobiliář'!P85</f>
        <v>0</v>
      </c>
      <c r="AV53" s="94">
        <f>'SO 01.5 - Mobiliář'!J32</f>
        <v>0</v>
      </c>
      <c r="AW53" s="94">
        <f>'SO 01.5 - Mobiliář'!J33</f>
        <v>0</v>
      </c>
      <c r="AX53" s="94">
        <f>'SO 01.5 - Mobiliář'!J34</f>
        <v>0</v>
      </c>
      <c r="AY53" s="94">
        <f>'SO 01.5 - Mobiliář'!J35</f>
        <v>0</v>
      </c>
      <c r="AZ53" s="94">
        <f>'SO 01.5 - Mobiliář'!F32</f>
        <v>0</v>
      </c>
      <c r="BA53" s="94">
        <f>'SO 01.5 - Mobiliář'!F33</f>
        <v>0</v>
      </c>
      <c r="BB53" s="94">
        <f>'SO 01.5 - Mobiliář'!F34</f>
        <v>0</v>
      </c>
      <c r="BC53" s="94">
        <f>'SO 01.5 - Mobiliář'!F35</f>
        <v>0</v>
      </c>
      <c r="BD53" s="96">
        <f>'SO 01.5 - Mobiliář'!F36</f>
        <v>0</v>
      </c>
      <c r="BT53" s="97" t="s">
        <v>78</v>
      </c>
      <c r="BV53" s="97" t="s">
        <v>71</v>
      </c>
      <c r="BW53" s="97" t="s">
        <v>83</v>
      </c>
      <c r="BX53" s="97" t="s">
        <v>77</v>
      </c>
      <c r="CL53" s="97" t="s">
        <v>4</v>
      </c>
    </row>
    <row r="54" spans="1:91" s="1" customFormat="1" ht="30" customHeight="1">
      <c r="B54" s="36"/>
      <c r="AR54" s="36"/>
    </row>
    <row r="55" spans="1:91" s="1" customFormat="1" ht="6.95" customHeight="1"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36"/>
    </row>
  </sheetData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D52:H52"/>
    <mergeCell ref="E53:I53"/>
    <mergeCell ref="K53:AF53"/>
    <mergeCell ref="C49:G49"/>
    <mergeCell ref="L42:AO42"/>
    <mergeCell ref="AM44:AN44"/>
    <mergeCell ref="I49:AF49"/>
    <mergeCell ref="AG49:AM49"/>
  </mergeCells>
  <hyperlinks>
    <hyperlink ref="K1:S1" location="C2" display="1) Rekapitulace stavby"/>
    <hyperlink ref="W1:AI1" location="C51" display="2) Rekapitulace objektů stavby a soupisů prací"/>
    <hyperlink ref="A53" location="'SO 01.5 - Mobiliář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R107"/>
  <sheetViews>
    <sheetView showGridLines="0" tabSelected="1" zoomScaleNormal="100" workbookViewId="0">
      <pane ySplit="1" topLeftCell="A70" activePane="bottomLeft" state="frozen"/>
      <selection pane="bottomLeft" activeCell="F104" sqref="F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99"/>
      <c r="C1" s="99"/>
      <c r="D1" s="100" t="s">
        <v>0</v>
      </c>
      <c r="E1" s="99"/>
      <c r="F1" s="101" t="s">
        <v>84</v>
      </c>
      <c r="G1" s="224" t="s">
        <v>85</v>
      </c>
      <c r="H1" s="224"/>
      <c r="I1" s="102"/>
      <c r="J1" s="101" t="s">
        <v>86</v>
      </c>
      <c r="K1" s="100" t="s">
        <v>87</v>
      </c>
      <c r="L1" s="101" t="s">
        <v>88</v>
      </c>
      <c r="M1" s="101"/>
      <c r="N1" s="101"/>
      <c r="O1" s="101"/>
      <c r="P1" s="101"/>
      <c r="Q1" s="101"/>
      <c r="R1" s="101"/>
      <c r="S1" s="101"/>
      <c r="T1" s="101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14" t="s">
        <v>7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9" t="s">
        <v>83</v>
      </c>
    </row>
    <row r="3" spans="1:70" ht="6.95" customHeight="1">
      <c r="B3" s="20"/>
      <c r="C3" s="21"/>
      <c r="D3" s="21"/>
      <c r="E3" s="21"/>
      <c r="F3" s="21"/>
      <c r="G3" s="21"/>
      <c r="H3" s="21"/>
      <c r="I3" s="103"/>
      <c r="J3" s="21"/>
      <c r="K3" s="22"/>
      <c r="AT3" s="19" t="s">
        <v>78</v>
      </c>
    </row>
    <row r="4" spans="1:70" ht="36.950000000000003" customHeight="1">
      <c r="B4" s="23"/>
      <c r="C4" s="24"/>
      <c r="D4" s="25" t="s">
        <v>89</v>
      </c>
      <c r="E4" s="24"/>
      <c r="F4" s="24"/>
      <c r="G4" s="24"/>
      <c r="H4" s="24"/>
      <c r="I4" s="104"/>
      <c r="J4" s="24"/>
      <c r="K4" s="26"/>
      <c r="M4" s="27" t="s">
        <v>12</v>
      </c>
      <c r="AT4" s="19" t="s">
        <v>5</v>
      </c>
    </row>
    <row r="5" spans="1:70" ht="6.95" customHeight="1">
      <c r="B5" s="23"/>
      <c r="C5" s="24"/>
      <c r="D5" s="24"/>
      <c r="E5" s="24"/>
      <c r="F5" s="24"/>
      <c r="G5" s="24"/>
      <c r="H5" s="24"/>
      <c r="I5" s="104"/>
      <c r="J5" s="24"/>
      <c r="K5" s="26"/>
    </row>
    <row r="6" spans="1:70" ht="15">
      <c r="B6" s="23"/>
      <c r="C6" s="24"/>
      <c r="D6" s="32" t="s">
        <v>18</v>
      </c>
      <c r="E6" s="24"/>
      <c r="F6" s="24"/>
      <c r="G6" s="24"/>
      <c r="H6" s="24"/>
      <c r="I6" s="104"/>
      <c r="J6" s="24"/>
      <c r="K6" s="26"/>
    </row>
    <row r="7" spans="1:70" ht="16.5" customHeight="1">
      <c r="B7" s="23"/>
      <c r="C7" s="24"/>
      <c r="D7" s="24"/>
      <c r="E7" s="225" t="str">
        <f>Rekapitulace!K6</f>
        <v xml:space="preserve"> Dům hudby, Pardubice – modernizace</v>
      </c>
      <c r="F7" s="231"/>
      <c r="G7" s="231"/>
      <c r="H7" s="231"/>
      <c r="I7" s="104"/>
      <c r="J7" s="24"/>
      <c r="K7" s="26"/>
    </row>
    <row r="8" spans="1:70" ht="15">
      <c r="B8" s="23"/>
      <c r="C8" s="24"/>
      <c r="D8" s="32" t="s">
        <v>90</v>
      </c>
      <c r="E8" s="24"/>
      <c r="F8" s="24"/>
      <c r="G8" s="24"/>
      <c r="H8" s="24"/>
      <c r="I8" s="104"/>
      <c r="J8" s="24"/>
      <c r="K8" s="26"/>
    </row>
    <row r="9" spans="1:70" s="1" customFormat="1" ht="16.5" customHeight="1">
      <c r="B9" s="36"/>
      <c r="C9" s="37"/>
      <c r="D9" s="37"/>
      <c r="E9" s="225" t="s">
        <v>91</v>
      </c>
      <c r="F9" s="226"/>
      <c r="G9" s="226"/>
      <c r="H9" s="226"/>
      <c r="I9" s="105"/>
      <c r="J9" s="37"/>
      <c r="K9" s="40"/>
    </row>
    <row r="10" spans="1:70" s="1" customFormat="1" ht="15">
      <c r="B10" s="36"/>
      <c r="C10" s="37"/>
      <c r="D10" s="32" t="s">
        <v>92</v>
      </c>
      <c r="E10" s="37"/>
      <c r="F10" s="37"/>
      <c r="G10" s="37"/>
      <c r="H10" s="37"/>
      <c r="I10" s="105"/>
      <c r="J10" s="37"/>
      <c r="K10" s="40"/>
    </row>
    <row r="11" spans="1:70" s="1" customFormat="1" ht="36.950000000000003" customHeight="1">
      <c r="B11" s="36"/>
      <c r="C11" s="37"/>
      <c r="D11" s="37"/>
      <c r="E11" s="227" t="s">
        <v>93</v>
      </c>
      <c r="F11" s="226"/>
      <c r="G11" s="226"/>
      <c r="H11" s="226"/>
      <c r="I11" s="105"/>
      <c r="J11" s="37"/>
      <c r="K11" s="40"/>
    </row>
    <row r="12" spans="1:70" s="1" customFormat="1">
      <c r="B12" s="36"/>
      <c r="C12" s="37"/>
      <c r="D12" s="37"/>
      <c r="E12" s="37"/>
      <c r="F12" s="37"/>
      <c r="G12" s="37"/>
      <c r="H12" s="37"/>
      <c r="I12" s="105"/>
      <c r="J12" s="37"/>
      <c r="K12" s="40"/>
    </row>
    <row r="13" spans="1:70" s="1" customFormat="1" ht="14.45" customHeight="1">
      <c r="B13" s="36"/>
      <c r="C13" s="37"/>
      <c r="D13" s="32" t="s">
        <v>20</v>
      </c>
      <c r="E13" s="37"/>
      <c r="F13" s="30" t="s">
        <v>4</v>
      </c>
      <c r="G13" s="37"/>
      <c r="H13" s="37"/>
      <c r="I13" s="106" t="s">
        <v>21</v>
      </c>
      <c r="J13" s="30" t="s">
        <v>4</v>
      </c>
      <c r="K13" s="40"/>
    </row>
    <row r="14" spans="1:70" s="1" customFormat="1" ht="14.45" customHeight="1">
      <c r="B14" s="36"/>
      <c r="C14" s="37"/>
      <c r="D14" s="32" t="s">
        <v>22</v>
      </c>
      <c r="E14" s="37"/>
      <c r="F14" s="30" t="s">
        <v>23</v>
      </c>
      <c r="G14" s="37"/>
      <c r="H14" s="37"/>
      <c r="I14" s="106" t="s">
        <v>24</v>
      </c>
      <c r="J14" s="107">
        <f>Rekapitulace!AN8</f>
        <v>0</v>
      </c>
      <c r="K14" s="40"/>
    </row>
    <row r="15" spans="1:70" s="1" customFormat="1" ht="10.9" customHeight="1">
      <c r="B15" s="36"/>
      <c r="C15" s="37"/>
      <c r="D15" s="37"/>
      <c r="E15" s="37"/>
      <c r="F15" s="37"/>
      <c r="G15" s="37"/>
      <c r="H15" s="37"/>
      <c r="I15" s="105"/>
      <c r="J15" s="37"/>
      <c r="K15" s="40"/>
    </row>
    <row r="16" spans="1:70" s="1" customFormat="1" ht="14.45" customHeight="1">
      <c r="B16" s="36"/>
      <c r="C16" s="37"/>
      <c r="D16" s="32" t="s">
        <v>25</v>
      </c>
      <c r="E16" s="37"/>
      <c r="F16" s="37"/>
      <c r="G16" s="37"/>
      <c r="H16" s="37"/>
      <c r="I16" s="106" t="s">
        <v>26</v>
      </c>
      <c r="J16" s="30" t="str">
        <f>IF(Rekapitulace!AN10="","",Rekapitulace!AN10)</f>
        <v/>
      </c>
      <c r="K16" s="40"/>
    </row>
    <row r="17" spans="2:11" s="1" customFormat="1" ht="18" customHeight="1">
      <c r="B17" s="36"/>
      <c r="C17" s="37"/>
      <c r="D17" s="37"/>
      <c r="E17" s="30" t="str">
        <f>IF(Rekapitulace!E11="","",Rekapitulace!E11)</f>
        <v xml:space="preserve"> </v>
      </c>
      <c r="F17" s="37"/>
      <c r="G17" s="37"/>
      <c r="H17" s="37"/>
      <c r="I17" s="106" t="s">
        <v>28</v>
      </c>
      <c r="J17" s="30" t="str">
        <f>IF(Rekapitulace!AN11="","",Rekapitulace!AN11)</f>
        <v/>
      </c>
      <c r="K17" s="40"/>
    </row>
    <row r="18" spans="2:11" s="1" customFormat="1" ht="6.95" customHeight="1">
      <c r="B18" s="36"/>
      <c r="C18" s="37"/>
      <c r="D18" s="37"/>
      <c r="E18" s="37"/>
      <c r="F18" s="37"/>
      <c r="G18" s="37"/>
      <c r="H18" s="37"/>
      <c r="I18" s="105"/>
      <c r="J18" s="37"/>
      <c r="K18" s="40"/>
    </row>
    <row r="19" spans="2:11" s="1" customFormat="1" ht="14.45" customHeight="1">
      <c r="B19" s="36"/>
      <c r="C19" s="37"/>
      <c r="D19" s="32" t="s">
        <v>29</v>
      </c>
      <c r="E19" s="37"/>
      <c r="F19" s="37"/>
      <c r="G19" s="37"/>
      <c r="H19" s="37"/>
      <c r="I19" s="106" t="s">
        <v>26</v>
      </c>
      <c r="J19" s="30" t="str">
        <f>IF(Rekapitulace!AN13="Vyplň údaj","",IF(Rekapitulace!AN13="","",Rekapitulace!AN13))</f>
        <v/>
      </c>
      <c r="K19" s="40"/>
    </row>
    <row r="20" spans="2:11" s="1" customFormat="1" ht="18" customHeight="1">
      <c r="B20" s="36"/>
      <c r="C20" s="37"/>
      <c r="D20" s="37"/>
      <c r="E20" s="30" t="str">
        <f>IF(Rekapitulace!E14="Vyplň údaj","",IF(Rekapitulace!E14="","",Rekapitulace!E14))</f>
        <v/>
      </c>
      <c r="F20" s="37"/>
      <c r="G20" s="37"/>
      <c r="H20" s="37"/>
      <c r="I20" s="106" t="s">
        <v>28</v>
      </c>
      <c r="J20" s="30" t="str">
        <f>IF(Rekapitulace!AN14="Vyplň údaj","",IF(Rekapitulace!AN14="","",Rekapitulace!AN14))</f>
        <v/>
      </c>
      <c r="K20" s="40"/>
    </row>
    <row r="21" spans="2:11" s="1" customFormat="1" ht="6.95" customHeight="1">
      <c r="B21" s="36"/>
      <c r="C21" s="37"/>
      <c r="D21" s="37"/>
      <c r="E21" s="37"/>
      <c r="F21" s="37"/>
      <c r="G21" s="37"/>
      <c r="H21" s="37"/>
      <c r="I21" s="105"/>
      <c r="J21" s="37"/>
      <c r="K21" s="40"/>
    </row>
    <row r="22" spans="2:11" s="1" customFormat="1" ht="14.45" customHeight="1">
      <c r="B22" s="36"/>
      <c r="C22" s="37"/>
      <c r="D22" s="32" t="s">
        <v>31</v>
      </c>
      <c r="E22" s="37"/>
      <c r="F22" s="37"/>
      <c r="G22" s="37"/>
      <c r="H22" s="37"/>
      <c r="I22" s="106" t="s">
        <v>26</v>
      </c>
      <c r="J22" s="30" t="s">
        <v>4</v>
      </c>
      <c r="K22" s="40"/>
    </row>
    <row r="23" spans="2:11" s="1" customFormat="1" ht="18" customHeight="1">
      <c r="B23" s="36"/>
      <c r="C23" s="37"/>
      <c r="D23" s="37"/>
      <c r="E23" s="30" t="s">
        <v>32</v>
      </c>
      <c r="F23" s="37"/>
      <c r="G23" s="37"/>
      <c r="H23" s="37"/>
      <c r="I23" s="106" t="s">
        <v>28</v>
      </c>
      <c r="J23" s="30" t="s">
        <v>4</v>
      </c>
      <c r="K23" s="40"/>
    </row>
    <row r="24" spans="2:11" s="1" customFormat="1" ht="6.95" customHeight="1">
      <c r="B24" s="36"/>
      <c r="C24" s="37"/>
      <c r="D24" s="37"/>
      <c r="E24" s="37"/>
      <c r="F24" s="37"/>
      <c r="G24" s="37"/>
      <c r="H24" s="37"/>
      <c r="I24" s="105"/>
      <c r="J24" s="37"/>
      <c r="K24" s="40"/>
    </row>
    <row r="25" spans="2:11" s="1" customFormat="1" ht="14.45" customHeight="1">
      <c r="B25" s="36"/>
      <c r="C25" s="37"/>
      <c r="D25" s="32" t="s">
        <v>34</v>
      </c>
      <c r="E25" s="37"/>
      <c r="F25" s="37"/>
      <c r="G25" s="37"/>
      <c r="H25" s="37"/>
      <c r="I25" s="105"/>
      <c r="J25" s="37"/>
      <c r="K25" s="40"/>
    </row>
    <row r="26" spans="2:11" s="7" customFormat="1" ht="270.75" customHeight="1">
      <c r="B26" s="108"/>
      <c r="C26" s="109"/>
      <c r="D26" s="109"/>
      <c r="E26" s="219"/>
      <c r="F26" s="219"/>
      <c r="G26" s="219"/>
      <c r="H26" s="219"/>
      <c r="I26" s="110"/>
      <c r="J26" s="109"/>
      <c r="K26" s="111"/>
    </row>
    <row r="27" spans="2:11" s="1" customFormat="1" ht="6.95" customHeight="1">
      <c r="B27" s="36"/>
      <c r="C27" s="37"/>
      <c r="D27" s="37"/>
      <c r="E27" s="37"/>
      <c r="F27" s="37"/>
      <c r="G27" s="37"/>
      <c r="H27" s="37"/>
      <c r="I27" s="105"/>
      <c r="J27" s="37"/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12"/>
      <c r="J28" s="63"/>
      <c r="K28" s="113"/>
    </row>
    <row r="29" spans="2:11" s="1" customFormat="1" ht="25.35" customHeight="1">
      <c r="B29" s="36"/>
      <c r="C29" s="37"/>
      <c r="D29" s="114" t="s">
        <v>35</v>
      </c>
      <c r="E29" s="37"/>
      <c r="F29" s="37"/>
      <c r="G29" s="37"/>
      <c r="H29" s="37"/>
      <c r="I29" s="105"/>
      <c r="J29" s="115">
        <f>ROUND(J85,2)</f>
        <v>0</v>
      </c>
      <c r="K29" s="40"/>
    </row>
    <row r="30" spans="2:11" s="1" customFormat="1" ht="6.95" customHeight="1">
      <c r="B30" s="36"/>
      <c r="C30" s="37"/>
      <c r="D30" s="63"/>
      <c r="E30" s="63"/>
      <c r="F30" s="63"/>
      <c r="G30" s="63"/>
      <c r="H30" s="63"/>
      <c r="I30" s="112"/>
      <c r="J30" s="63"/>
      <c r="K30" s="113"/>
    </row>
    <row r="31" spans="2:11" s="1" customFormat="1" ht="14.45" customHeight="1">
      <c r="B31" s="36"/>
      <c r="C31" s="37"/>
      <c r="D31" s="37"/>
      <c r="E31" s="37"/>
      <c r="F31" s="41" t="s">
        <v>37</v>
      </c>
      <c r="G31" s="37"/>
      <c r="H31" s="37"/>
      <c r="I31" s="116" t="s">
        <v>36</v>
      </c>
      <c r="J31" s="41" t="s">
        <v>38</v>
      </c>
      <c r="K31" s="40"/>
    </row>
    <row r="32" spans="2:11" s="1" customFormat="1" ht="14.45" customHeight="1">
      <c r="B32" s="36"/>
      <c r="C32" s="37"/>
      <c r="D32" s="44" t="s">
        <v>39</v>
      </c>
      <c r="E32" s="44" t="s">
        <v>40</v>
      </c>
      <c r="F32" s="117">
        <f>ROUND(SUM(BE85:BE106), 2)</f>
        <v>0</v>
      </c>
      <c r="G32" s="37"/>
      <c r="H32" s="37"/>
      <c r="I32" s="118">
        <v>0.21</v>
      </c>
      <c r="J32" s="117">
        <f>ROUND(ROUND((SUM(BE85:BE106)), 2)*I32, 2)</f>
        <v>0</v>
      </c>
      <c r="K32" s="40"/>
    </row>
    <row r="33" spans="2:11" s="1" customFormat="1" ht="14.45" customHeight="1">
      <c r="B33" s="36"/>
      <c r="C33" s="37"/>
      <c r="D33" s="37"/>
      <c r="E33" s="44" t="s">
        <v>41</v>
      </c>
      <c r="F33" s="117">
        <f>ROUND(SUM(BF85:BF106), 2)</f>
        <v>0</v>
      </c>
      <c r="G33" s="37"/>
      <c r="H33" s="37"/>
      <c r="I33" s="118">
        <v>0.15</v>
      </c>
      <c r="J33" s="117">
        <f>ROUND(ROUND((SUM(BF85:BF106)), 2)*I33, 2)</f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42</v>
      </c>
      <c r="F34" s="117">
        <f>ROUND(SUM(BG85:BG106), 2)</f>
        <v>0</v>
      </c>
      <c r="G34" s="37"/>
      <c r="H34" s="37"/>
      <c r="I34" s="118">
        <v>0.21</v>
      </c>
      <c r="J34" s="117">
        <v>0</v>
      </c>
      <c r="K34" s="40"/>
    </row>
    <row r="35" spans="2:11" s="1" customFormat="1" ht="14.45" hidden="1" customHeight="1">
      <c r="B35" s="36"/>
      <c r="C35" s="37"/>
      <c r="D35" s="37"/>
      <c r="E35" s="44" t="s">
        <v>43</v>
      </c>
      <c r="F35" s="117">
        <f>ROUND(SUM(BH85:BH106), 2)</f>
        <v>0</v>
      </c>
      <c r="G35" s="37"/>
      <c r="H35" s="37"/>
      <c r="I35" s="118">
        <v>0.15</v>
      </c>
      <c r="J35" s="117">
        <v>0</v>
      </c>
      <c r="K35" s="40"/>
    </row>
    <row r="36" spans="2:11" s="1" customFormat="1" ht="14.45" hidden="1" customHeight="1">
      <c r="B36" s="36"/>
      <c r="C36" s="37"/>
      <c r="D36" s="37"/>
      <c r="E36" s="44" t="s">
        <v>44</v>
      </c>
      <c r="F36" s="117">
        <f>ROUND(SUM(BI85:BI106), 2)</f>
        <v>0</v>
      </c>
      <c r="G36" s="37"/>
      <c r="H36" s="37"/>
      <c r="I36" s="118">
        <v>0</v>
      </c>
      <c r="J36" s="117">
        <v>0</v>
      </c>
      <c r="K36" s="40"/>
    </row>
    <row r="37" spans="2:11" s="1" customFormat="1" ht="6.95" customHeight="1">
      <c r="B37" s="36"/>
      <c r="C37" s="37"/>
      <c r="D37" s="37"/>
      <c r="E37" s="37"/>
      <c r="F37" s="37"/>
      <c r="G37" s="37"/>
      <c r="H37" s="37"/>
      <c r="I37" s="105"/>
      <c r="J37" s="37"/>
      <c r="K37" s="40"/>
    </row>
    <row r="38" spans="2:11" s="1" customFormat="1" ht="25.35" customHeight="1">
      <c r="B38" s="36"/>
      <c r="C38" s="119"/>
      <c r="D38" s="120" t="s">
        <v>45</v>
      </c>
      <c r="E38" s="66"/>
      <c r="F38" s="66"/>
      <c r="G38" s="121" t="s">
        <v>46</v>
      </c>
      <c r="H38" s="122" t="s">
        <v>47</v>
      </c>
      <c r="I38" s="123"/>
      <c r="J38" s="124">
        <f>SUM(J29:J36)</f>
        <v>0</v>
      </c>
      <c r="K38" s="125"/>
    </row>
    <row r="39" spans="2:11" s="1" customFormat="1" ht="14.45" customHeight="1">
      <c r="B39" s="51"/>
      <c r="C39" s="52"/>
      <c r="D39" s="52"/>
      <c r="E39" s="52"/>
      <c r="F39" s="52"/>
      <c r="G39" s="52"/>
      <c r="H39" s="52"/>
      <c r="I39" s="126"/>
      <c r="J39" s="52"/>
      <c r="K39" s="53"/>
    </row>
    <row r="43" spans="2:11" s="1" customFormat="1" ht="6.95" customHeight="1">
      <c r="B43" s="54"/>
      <c r="C43" s="55"/>
      <c r="D43" s="55"/>
      <c r="E43" s="55"/>
      <c r="F43" s="55"/>
      <c r="G43" s="55"/>
      <c r="H43" s="55"/>
      <c r="I43" s="127"/>
      <c r="J43" s="55"/>
      <c r="K43" s="128"/>
    </row>
    <row r="44" spans="2:11" s="1" customFormat="1" ht="36.950000000000003" customHeight="1">
      <c r="B44" s="36"/>
      <c r="C44" s="25" t="s">
        <v>94</v>
      </c>
      <c r="D44" s="37"/>
      <c r="E44" s="37"/>
      <c r="F44" s="37"/>
      <c r="G44" s="37"/>
      <c r="H44" s="37"/>
      <c r="I44" s="105"/>
      <c r="J44" s="37"/>
      <c r="K44" s="40"/>
    </row>
    <row r="45" spans="2:11" s="1" customFormat="1" ht="6.95" customHeight="1">
      <c r="B45" s="36"/>
      <c r="C45" s="37"/>
      <c r="D45" s="37"/>
      <c r="E45" s="37"/>
      <c r="F45" s="37"/>
      <c r="G45" s="37"/>
      <c r="H45" s="37"/>
      <c r="I45" s="105"/>
      <c r="J45" s="37"/>
      <c r="K45" s="40"/>
    </row>
    <row r="46" spans="2:11" s="1" customFormat="1" ht="14.45" customHeight="1">
      <c r="B46" s="36"/>
      <c r="C46" s="32" t="s">
        <v>18</v>
      </c>
      <c r="D46" s="37"/>
      <c r="E46" s="37"/>
      <c r="F46" s="37"/>
      <c r="G46" s="37"/>
      <c r="H46" s="37"/>
      <c r="I46" s="105"/>
      <c r="J46" s="37"/>
      <c r="K46" s="40"/>
    </row>
    <row r="47" spans="2:11" s="1" customFormat="1" ht="16.5" customHeight="1">
      <c r="B47" s="36"/>
      <c r="C47" s="37"/>
      <c r="D47" s="37"/>
      <c r="E47" s="225" t="str">
        <f>E7</f>
        <v xml:space="preserve"> Dům hudby, Pardubice – modernizace</v>
      </c>
      <c r="F47" s="231"/>
      <c r="G47" s="231"/>
      <c r="H47" s="231"/>
      <c r="I47" s="105"/>
      <c r="J47" s="37"/>
      <c r="K47" s="40"/>
    </row>
    <row r="48" spans="2:11" ht="15">
      <c r="B48" s="23"/>
      <c r="C48" s="32" t="s">
        <v>90</v>
      </c>
      <c r="D48" s="24"/>
      <c r="E48" s="24"/>
      <c r="F48" s="24"/>
      <c r="G48" s="24"/>
      <c r="H48" s="24"/>
      <c r="I48" s="104"/>
      <c r="J48" s="24"/>
      <c r="K48" s="26"/>
    </row>
    <row r="49" spans="2:47" s="1" customFormat="1" ht="16.5" customHeight="1">
      <c r="B49" s="36"/>
      <c r="C49" s="37"/>
      <c r="D49" s="37"/>
      <c r="E49" s="225" t="s">
        <v>91</v>
      </c>
      <c r="F49" s="226"/>
      <c r="G49" s="226"/>
      <c r="H49" s="226"/>
      <c r="I49" s="105"/>
      <c r="J49" s="37"/>
      <c r="K49" s="40"/>
    </row>
    <row r="50" spans="2:47" s="1" customFormat="1" ht="14.45" customHeight="1">
      <c r="B50" s="36"/>
      <c r="C50" s="32" t="s">
        <v>92</v>
      </c>
      <c r="D50" s="37"/>
      <c r="E50" s="37"/>
      <c r="F50" s="37"/>
      <c r="G50" s="37"/>
      <c r="H50" s="37"/>
      <c r="I50" s="105"/>
      <c r="J50" s="37"/>
      <c r="K50" s="40"/>
    </row>
    <row r="51" spans="2:47" s="1" customFormat="1" ht="17.25" customHeight="1">
      <c r="B51" s="36"/>
      <c r="C51" s="37"/>
      <c r="D51" s="37"/>
      <c r="E51" s="227" t="str">
        <f>E11</f>
        <v>SO 01.5 - Mobiliář</v>
      </c>
      <c r="F51" s="226"/>
      <c r="G51" s="226"/>
      <c r="H51" s="226"/>
      <c r="I51" s="105"/>
      <c r="J51" s="37"/>
      <c r="K51" s="40"/>
    </row>
    <row r="52" spans="2:47" s="1" customFormat="1" ht="6.95" customHeight="1">
      <c r="B52" s="36"/>
      <c r="C52" s="37"/>
      <c r="D52" s="37"/>
      <c r="E52" s="37"/>
      <c r="F52" s="37"/>
      <c r="G52" s="37"/>
      <c r="H52" s="37"/>
      <c r="I52" s="105"/>
      <c r="J52" s="37"/>
      <c r="K52" s="40"/>
    </row>
    <row r="53" spans="2:47" s="1" customFormat="1" ht="18" customHeight="1">
      <c r="B53" s="36"/>
      <c r="C53" s="32" t="s">
        <v>22</v>
      </c>
      <c r="D53" s="37"/>
      <c r="E53" s="37"/>
      <c r="F53" s="30" t="str">
        <f>F14</f>
        <v>Sukova třída 1260, 530 02 Pardubice</v>
      </c>
      <c r="G53" s="37"/>
      <c r="H53" s="37"/>
      <c r="I53" s="106" t="s">
        <v>24</v>
      </c>
      <c r="J53" s="107">
        <f>IF(J14="","",J14)</f>
        <v>0</v>
      </c>
      <c r="K53" s="40"/>
    </row>
    <row r="54" spans="2:47" s="1" customFormat="1" ht="6.95" customHeight="1">
      <c r="B54" s="36"/>
      <c r="C54" s="37"/>
      <c r="D54" s="37"/>
      <c r="E54" s="37"/>
      <c r="F54" s="37"/>
      <c r="G54" s="37"/>
      <c r="H54" s="37"/>
      <c r="I54" s="105"/>
      <c r="J54" s="37"/>
      <c r="K54" s="40"/>
    </row>
    <row r="55" spans="2:47" s="1" customFormat="1" ht="15">
      <c r="B55" s="36"/>
      <c r="C55" s="32" t="s">
        <v>25</v>
      </c>
      <c r="D55" s="37"/>
      <c r="E55" s="37"/>
      <c r="F55" s="30" t="str">
        <f>E17</f>
        <v xml:space="preserve"> </v>
      </c>
      <c r="G55" s="37"/>
      <c r="H55" s="37"/>
      <c r="I55" s="106" t="s">
        <v>31</v>
      </c>
      <c r="J55" s="219" t="str">
        <f>E23</f>
        <v>ing. arch. Ondřej Tuček</v>
      </c>
      <c r="K55" s="40"/>
    </row>
    <row r="56" spans="2:47" s="1" customFormat="1" ht="14.45" customHeight="1">
      <c r="B56" s="36"/>
      <c r="C56" s="32" t="s">
        <v>29</v>
      </c>
      <c r="D56" s="37"/>
      <c r="E56" s="37"/>
      <c r="F56" s="30" t="str">
        <f>IF(E20="","",E20)</f>
        <v/>
      </c>
      <c r="G56" s="37"/>
      <c r="H56" s="37"/>
      <c r="I56" s="105"/>
      <c r="J56" s="228"/>
      <c r="K56" s="40"/>
    </row>
    <row r="57" spans="2:47" s="1" customFormat="1" ht="10.35" customHeight="1">
      <c r="B57" s="36"/>
      <c r="C57" s="37"/>
      <c r="D57" s="37"/>
      <c r="E57" s="37"/>
      <c r="F57" s="37"/>
      <c r="G57" s="37"/>
      <c r="H57" s="37"/>
      <c r="I57" s="105"/>
      <c r="J57" s="37"/>
      <c r="K57" s="40"/>
    </row>
    <row r="58" spans="2:47" s="1" customFormat="1" ht="29.25" customHeight="1">
      <c r="B58" s="36"/>
      <c r="C58" s="129" t="s">
        <v>95</v>
      </c>
      <c r="D58" s="119"/>
      <c r="E58" s="119"/>
      <c r="F58" s="119"/>
      <c r="G58" s="119"/>
      <c r="H58" s="119"/>
      <c r="I58" s="130"/>
      <c r="J58" s="131" t="s">
        <v>96</v>
      </c>
      <c r="K58" s="132"/>
    </row>
    <row r="59" spans="2:47" s="1" customFormat="1" ht="10.35" customHeight="1">
      <c r="B59" s="36"/>
      <c r="C59" s="37"/>
      <c r="D59" s="37"/>
      <c r="E59" s="37"/>
      <c r="F59" s="37"/>
      <c r="G59" s="37"/>
      <c r="H59" s="37"/>
      <c r="I59" s="105"/>
      <c r="J59" s="37"/>
      <c r="K59" s="40"/>
    </row>
    <row r="60" spans="2:47" s="1" customFormat="1" ht="29.25" customHeight="1">
      <c r="B60" s="36"/>
      <c r="C60" s="133" t="s">
        <v>97</v>
      </c>
      <c r="D60" s="37"/>
      <c r="E60" s="37"/>
      <c r="F60" s="37"/>
      <c r="G60" s="37"/>
      <c r="H60" s="37"/>
      <c r="I60" s="105"/>
      <c r="J60" s="115">
        <f>J85</f>
        <v>0</v>
      </c>
      <c r="K60" s="40"/>
      <c r="AU60" s="19" t="s">
        <v>98</v>
      </c>
    </row>
    <row r="61" spans="2:47" s="8" customFormat="1" ht="24.95" customHeight="1">
      <c r="B61" s="134"/>
      <c r="C61" s="135"/>
      <c r="D61" s="136" t="s">
        <v>99</v>
      </c>
      <c r="E61" s="137"/>
      <c r="F61" s="137"/>
      <c r="G61" s="137"/>
      <c r="H61" s="137"/>
      <c r="I61" s="138"/>
      <c r="J61" s="139">
        <f>J86</f>
        <v>0</v>
      </c>
      <c r="K61" s="140"/>
    </row>
    <row r="62" spans="2:47" s="8" customFormat="1" ht="24.95" customHeight="1">
      <c r="B62" s="134"/>
      <c r="C62" s="135"/>
      <c r="D62" s="136" t="s">
        <v>100</v>
      </c>
      <c r="E62" s="137"/>
      <c r="F62" s="137"/>
      <c r="G62" s="137"/>
      <c r="H62" s="137"/>
      <c r="I62" s="138"/>
      <c r="J62" s="139">
        <f>J101</f>
        <v>0</v>
      </c>
      <c r="K62" s="140"/>
    </row>
    <row r="63" spans="2:47" s="8" customFormat="1" ht="24.95" customHeight="1">
      <c r="B63" s="134"/>
      <c r="C63" s="135"/>
      <c r="D63" s="136" t="s">
        <v>101</v>
      </c>
      <c r="E63" s="137"/>
      <c r="F63" s="137"/>
      <c r="G63" s="137"/>
      <c r="H63" s="137"/>
      <c r="I63" s="138"/>
      <c r="J63" s="139">
        <f>J103</f>
        <v>0</v>
      </c>
      <c r="K63" s="140"/>
    </row>
    <row r="64" spans="2:47" s="1" customFormat="1" ht="21.75" customHeight="1">
      <c r="B64" s="36"/>
      <c r="C64" s="37"/>
      <c r="D64" s="37"/>
      <c r="E64" s="37"/>
      <c r="F64" s="37"/>
      <c r="G64" s="37"/>
      <c r="H64" s="37"/>
      <c r="I64" s="105"/>
      <c r="J64" s="37"/>
      <c r="K64" s="40"/>
    </row>
    <row r="65" spans="2:12" s="1" customFormat="1" ht="6.95" customHeight="1">
      <c r="B65" s="51"/>
      <c r="C65" s="52"/>
      <c r="D65" s="52"/>
      <c r="E65" s="52"/>
      <c r="F65" s="52"/>
      <c r="G65" s="52"/>
      <c r="H65" s="52"/>
      <c r="I65" s="126"/>
      <c r="J65" s="52"/>
      <c r="K65" s="5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27"/>
      <c r="J69" s="55"/>
      <c r="K69" s="55"/>
      <c r="L69" s="36"/>
    </row>
    <row r="70" spans="2:12" s="1" customFormat="1" ht="36.950000000000003" customHeight="1">
      <c r="B70" s="36"/>
      <c r="C70" s="56" t="s">
        <v>102</v>
      </c>
      <c r="I70" s="141"/>
      <c r="L70" s="36"/>
    </row>
    <row r="71" spans="2:12" s="1" customFormat="1" ht="6.95" customHeight="1">
      <c r="B71" s="36"/>
      <c r="I71" s="141"/>
      <c r="L71" s="36"/>
    </row>
    <row r="72" spans="2:12" s="1" customFormat="1" ht="14.45" customHeight="1">
      <c r="B72" s="36"/>
      <c r="C72" s="58" t="s">
        <v>18</v>
      </c>
      <c r="I72" s="141"/>
      <c r="L72" s="36"/>
    </row>
    <row r="73" spans="2:12" s="1" customFormat="1" ht="16.5" customHeight="1">
      <c r="B73" s="36"/>
      <c r="E73" s="229" t="str">
        <f>E7</f>
        <v xml:space="preserve"> Dům hudby, Pardubice – modernizace</v>
      </c>
      <c r="F73" s="230"/>
      <c r="G73" s="230"/>
      <c r="H73" s="230"/>
      <c r="I73" s="141"/>
      <c r="L73" s="36"/>
    </row>
    <row r="74" spans="2:12" ht="15">
      <c r="B74" s="23"/>
      <c r="C74" s="58" t="s">
        <v>90</v>
      </c>
      <c r="L74" s="23"/>
    </row>
    <row r="75" spans="2:12" s="1" customFormat="1" ht="16.5" customHeight="1">
      <c r="B75" s="36"/>
      <c r="E75" s="229" t="s">
        <v>91</v>
      </c>
      <c r="F75" s="223"/>
      <c r="G75" s="223"/>
      <c r="H75" s="223"/>
      <c r="I75" s="141"/>
      <c r="L75" s="36"/>
    </row>
    <row r="76" spans="2:12" s="1" customFormat="1" ht="14.45" customHeight="1">
      <c r="B76" s="36"/>
      <c r="C76" s="58" t="s">
        <v>92</v>
      </c>
      <c r="I76" s="141"/>
      <c r="L76" s="36"/>
    </row>
    <row r="77" spans="2:12" s="1" customFormat="1" ht="17.25" customHeight="1">
      <c r="B77" s="36"/>
      <c r="E77" s="186" t="str">
        <f>E11</f>
        <v>SO 01.5 - Mobiliář</v>
      </c>
      <c r="F77" s="223"/>
      <c r="G77" s="223"/>
      <c r="H77" s="223"/>
      <c r="I77" s="141"/>
      <c r="L77" s="36"/>
    </row>
    <row r="78" spans="2:12" s="1" customFormat="1" ht="6.95" customHeight="1">
      <c r="B78" s="36"/>
      <c r="I78" s="141"/>
      <c r="L78" s="36"/>
    </row>
    <row r="79" spans="2:12" s="1" customFormat="1" ht="18" customHeight="1">
      <c r="B79" s="36"/>
      <c r="C79" s="58" t="s">
        <v>22</v>
      </c>
      <c r="F79" s="142" t="str">
        <f>F14</f>
        <v>Sukova třída 1260, 530 02 Pardubice</v>
      </c>
      <c r="I79" s="143" t="s">
        <v>24</v>
      </c>
      <c r="J79" s="62">
        <f>IF(J14="","",J14)</f>
        <v>0</v>
      </c>
      <c r="L79" s="36"/>
    </row>
    <row r="80" spans="2:12" s="1" customFormat="1" ht="6.95" customHeight="1">
      <c r="B80" s="36"/>
      <c r="I80" s="141"/>
      <c r="L80" s="36"/>
    </row>
    <row r="81" spans="2:65" s="1" customFormat="1" ht="15">
      <c r="B81" s="36"/>
      <c r="C81" s="58" t="s">
        <v>25</v>
      </c>
      <c r="F81" s="142" t="str">
        <f>E17</f>
        <v xml:space="preserve"> </v>
      </c>
      <c r="I81" s="143" t="s">
        <v>31</v>
      </c>
      <c r="J81" s="142" t="str">
        <f>E23</f>
        <v>ing. arch. Ondřej Tuček</v>
      </c>
      <c r="L81" s="36"/>
    </row>
    <row r="82" spans="2:65" s="1" customFormat="1" ht="14.45" customHeight="1">
      <c r="B82" s="36"/>
      <c r="C82" s="58" t="s">
        <v>29</v>
      </c>
      <c r="F82" s="142" t="str">
        <f>IF(E20="","",E20)</f>
        <v/>
      </c>
      <c r="I82" s="141"/>
      <c r="L82" s="36"/>
    </row>
    <row r="83" spans="2:65" s="1" customFormat="1" ht="10.35" customHeight="1">
      <c r="B83" s="36"/>
      <c r="I83" s="141"/>
      <c r="L83" s="36"/>
    </row>
    <row r="84" spans="2:65" s="9" customFormat="1" ht="29.25" customHeight="1">
      <c r="B84" s="144"/>
      <c r="C84" s="145" t="s">
        <v>103</v>
      </c>
      <c r="D84" s="146" t="s">
        <v>54</v>
      </c>
      <c r="E84" s="146" t="s">
        <v>50</v>
      </c>
      <c r="F84" s="146" t="s">
        <v>104</v>
      </c>
      <c r="G84" s="146" t="s">
        <v>105</v>
      </c>
      <c r="H84" s="146" t="s">
        <v>106</v>
      </c>
      <c r="I84" s="147" t="s">
        <v>107</v>
      </c>
      <c r="J84" s="146" t="s">
        <v>96</v>
      </c>
      <c r="K84" s="148" t="s">
        <v>180</v>
      </c>
      <c r="L84" s="144"/>
      <c r="M84" s="68" t="s">
        <v>108</v>
      </c>
      <c r="N84" s="69" t="s">
        <v>39</v>
      </c>
      <c r="O84" s="69" t="s">
        <v>109</v>
      </c>
      <c r="P84" s="69" t="s">
        <v>110</v>
      </c>
      <c r="Q84" s="69" t="s">
        <v>111</v>
      </c>
      <c r="R84" s="69" t="s">
        <v>112</v>
      </c>
      <c r="S84" s="69" t="s">
        <v>113</v>
      </c>
      <c r="T84" s="70" t="s">
        <v>114</v>
      </c>
    </row>
    <row r="85" spans="2:65" s="1" customFormat="1" ht="29.25" customHeight="1">
      <c r="B85" s="36"/>
      <c r="C85" s="72" t="s">
        <v>97</v>
      </c>
      <c r="I85" s="141"/>
      <c r="J85" s="149">
        <f>BK85</f>
        <v>0</v>
      </c>
      <c r="L85" s="36"/>
      <c r="M85" s="71"/>
      <c r="N85" s="63"/>
      <c r="O85" s="63"/>
      <c r="P85" s="150">
        <f>P86+P101+P103+P105</f>
        <v>0</v>
      </c>
      <c r="Q85" s="63"/>
      <c r="R85" s="150">
        <f>R86+R101+R103+R105</f>
        <v>0</v>
      </c>
      <c r="S85" s="63"/>
      <c r="T85" s="151">
        <f>T86+T101+T103+T105</f>
        <v>0</v>
      </c>
      <c r="AT85" s="19" t="s">
        <v>68</v>
      </c>
      <c r="AU85" s="19" t="s">
        <v>98</v>
      </c>
      <c r="BK85" s="152">
        <f>BK86+BK101+BK103+BK105</f>
        <v>0</v>
      </c>
    </row>
    <row r="86" spans="2:65" s="10" customFormat="1" ht="37.35" customHeight="1">
      <c r="B86" s="153"/>
      <c r="D86" s="154" t="s">
        <v>68</v>
      </c>
      <c r="E86" s="155" t="s">
        <v>115</v>
      </c>
      <c r="F86" s="155" t="s">
        <v>116</v>
      </c>
      <c r="I86" s="156"/>
      <c r="J86" s="157">
        <f>BK86</f>
        <v>0</v>
      </c>
      <c r="L86" s="153"/>
      <c r="M86" s="158"/>
      <c r="N86" s="159"/>
      <c r="O86" s="159"/>
      <c r="P86" s="160">
        <f>SUM(P87:P100)</f>
        <v>0</v>
      </c>
      <c r="Q86" s="159"/>
      <c r="R86" s="160">
        <f>SUM(R87:R100)</f>
        <v>0</v>
      </c>
      <c r="S86" s="159"/>
      <c r="T86" s="161">
        <f>SUM(T87:T100)</f>
        <v>0</v>
      </c>
      <c r="AR86" s="154" t="s">
        <v>76</v>
      </c>
      <c r="AT86" s="162" t="s">
        <v>68</v>
      </c>
      <c r="AU86" s="162" t="s">
        <v>69</v>
      </c>
      <c r="AY86" s="154" t="s">
        <v>117</v>
      </c>
      <c r="BK86" s="163">
        <f>SUM(BK87:BK100)</f>
        <v>0</v>
      </c>
    </row>
    <row r="87" spans="2:65" s="1" customFormat="1" ht="38.25" customHeight="1">
      <c r="B87" s="164"/>
      <c r="C87" s="165" t="s">
        <v>76</v>
      </c>
      <c r="D87" s="165" t="s">
        <v>118</v>
      </c>
      <c r="E87" s="166" t="s">
        <v>119</v>
      </c>
      <c r="F87" s="167" t="s">
        <v>183</v>
      </c>
      <c r="G87" s="168" t="s">
        <v>120</v>
      </c>
      <c r="H87" s="169">
        <v>6</v>
      </c>
      <c r="I87" s="170"/>
      <c r="J87" s="171">
        <f t="shared" ref="J87:J100" si="0">ROUND(I87*H87,2)</f>
        <v>0</v>
      </c>
      <c r="K87" s="181"/>
      <c r="L87" s="36"/>
      <c r="M87" s="172" t="s">
        <v>4</v>
      </c>
      <c r="N87" s="173" t="s">
        <v>40</v>
      </c>
      <c r="O87" s="37"/>
      <c r="P87" s="174">
        <f t="shared" ref="P87:P100" si="1">O87*H87</f>
        <v>0</v>
      </c>
      <c r="Q87" s="174">
        <v>0</v>
      </c>
      <c r="R87" s="174">
        <f t="shared" ref="R87:R100" si="2">Q87*H87</f>
        <v>0</v>
      </c>
      <c r="S87" s="174">
        <v>0</v>
      </c>
      <c r="T87" s="175">
        <f t="shared" ref="T87:T100" si="3">S87*H87</f>
        <v>0</v>
      </c>
      <c r="AR87" s="19" t="s">
        <v>121</v>
      </c>
      <c r="AT87" s="19" t="s">
        <v>118</v>
      </c>
      <c r="AU87" s="19" t="s">
        <v>76</v>
      </c>
      <c r="AY87" s="19" t="s">
        <v>117</v>
      </c>
      <c r="BE87" s="176">
        <f t="shared" ref="BE87:BE100" si="4">IF(N87="základní",J87,0)</f>
        <v>0</v>
      </c>
      <c r="BF87" s="176">
        <f t="shared" ref="BF87:BF100" si="5">IF(N87="snížená",J87,0)</f>
        <v>0</v>
      </c>
      <c r="BG87" s="176">
        <f t="shared" ref="BG87:BG100" si="6">IF(N87="zákl. přenesená",J87,0)</f>
        <v>0</v>
      </c>
      <c r="BH87" s="176">
        <f t="shared" ref="BH87:BH100" si="7">IF(N87="sníž. přenesená",J87,0)</f>
        <v>0</v>
      </c>
      <c r="BI87" s="176">
        <f t="shared" ref="BI87:BI100" si="8">IF(N87="nulová",J87,0)</f>
        <v>0</v>
      </c>
      <c r="BJ87" s="19" t="s">
        <v>76</v>
      </c>
      <c r="BK87" s="176">
        <f t="shared" ref="BK87:BK100" si="9">ROUND(I87*H87,2)</f>
        <v>0</v>
      </c>
      <c r="BL87" s="19" t="s">
        <v>121</v>
      </c>
      <c r="BM87" s="19" t="s">
        <v>122</v>
      </c>
    </row>
    <row r="88" spans="2:65" s="1" customFormat="1" ht="40.5" customHeight="1">
      <c r="B88" s="164"/>
      <c r="C88" s="165" t="s">
        <v>78</v>
      </c>
      <c r="D88" s="165" t="s">
        <v>118</v>
      </c>
      <c r="E88" s="166" t="s">
        <v>123</v>
      </c>
      <c r="F88" s="167" t="s">
        <v>184</v>
      </c>
      <c r="G88" s="168" t="s">
        <v>120</v>
      </c>
      <c r="H88" s="169">
        <v>5</v>
      </c>
      <c r="I88" s="170"/>
      <c r="J88" s="171">
        <f t="shared" si="0"/>
        <v>0</v>
      </c>
      <c r="K88" s="181" t="s">
        <v>4</v>
      </c>
      <c r="L88" s="36"/>
      <c r="M88" s="172" t="s">
        <v>4</v>
      </c>
      <c r="N88" s="173" t="s">
        <v>40</v>
      </c>
      <c r="O88" s="37"/>
      <c r="P88" s="174">
        <f t="shared" si="1"/>
        <v>0</v>
      </c>
      <c r="Q88" s="174">
        <v>0</v>
      </c>
      <c r="R88" s="174">
        <f t="shared" si="2"/>
        <v>0</v>
      </c>
      <c r="S88" s="174">
        <v>0</v>
      </c>
      <c r="T88" s="175">
        <f t="shared" si="3"/>
        <v>0</v>
      </c>
      <c r="AR88" s="19" t="s">
        <v>121</v>
      </c>
      <c r="AT88" s="19" t="s">
        <v>118</v>
      </c>
      <c r="AU88" s="19" t="s">
        <v>76</v>
      </c>
      <c r="AY88" s="19" t="s">
        <v>117</v>
      </c>
      <c r="BE88" s="176">
        <f t="shared" si="4"/>
        <v>0</v>
      </c>
      <c r="BF88" s="176">
        <f t="shared" si="5"/>
        <v>0</v>
      </c>
      <c r="BG88" s="176">
        <f t="shared" si="6"/>
        <v>0</v>
      </c>
      <c r="BH88" s="176">
        <f t="shared" si="7"/>
        <v>0</v>
      </c>
      <c r="BI88" s="176">
        <f t="shared" si="8"/>
        <v>0</v>
      </c>
      <c r="BJ88" s="19" t="s">
        <v>76</v>
      </c>
      <c r="BK88" s="176">
        <f t="shared" si="9"/>
        <v>0</v>
      </c>
      <c r="BL88" s="19" t="s">
        <v>121</v>
      </c>
      <c r="BM88" s="19" t="s">
        <v>124</v>
      </c>
    </row>
    <row r="89" spans="2:65" s="1" customFormat="1" ht="38.25" customHeight="1">
      <c r="B89" s="164"/>
      <c r="C89" s="165" t="s">
        <v>125</v>
      </c>
      <c r="D89" s="165" t="s">
        <v>118</v>
      </c>
      <c r="E89" s="166" t="s">
        <v>126</v>
      </c>
      <c r="F89" s="167" t="s">
        <v>185</v>
      </c>
      <c r="G89" s="168" t="s">
        <v>120</v>
      </c>
      <c r="H89" s="169">
        <v>5</v>
      </c>
      <c r="I89" s="170"/>
      <c r="J89" s="171">
        <f t="shared" si="0"/>
        <v>0</v>
      </c>
      <c r="K89" s="181" t="s">
        <v>4</v>
      </c>
      <c r="L89" s="36"/>
      <c r="M89" s="172" t="s">
        <v>4</v>
      </c>
      <c r="N89" s="173" t="s">
        <v>40</v>
      </c>
      <c r="O89" s="37"/>
      <c r="P89" s="174">
        <f t="shared" si="1"/>
        <v>0</v>
      </c>
      <c r="Q89" s="174">
        <v>0</v>
      </c>
      <c r="R89" s="174">
        <f t="shared" si="2"/>
        <v>0</v>
      </c>
      <c r="S89" s="174">
        <v>0</v>
      </c>
      <c r="T89" s="175">
        <f t="shared" si="3"/>
        <v>0</v>
      </c>
      <c r="AR89" s="19" t="s">
        <v>121</v>
      </c>
      <c r="AT89" s="19" t="s">
        <v>118</v>
      </c>
      <c r="AU89" s="19" t="s">
        <v>76</v>
      </c>
      <c r="AY89" s="19" t="s">
        <v>117</v>
      </c>
      <c r="BE89" s="176">
        <f t="shared" si="4"/>
        <v>0</v>
      </c>
      <c r="BF89" s="176">
        <f t="shared" si="5"/>
        <v>0</v>
      </c>
      <c r="BG89" s="176">
        <f t="shared" si="6"/>
        <v>0</v>
      </c>
      <c r="BH89" s="176">
        <f t="shared" si="7"/>
        <v>0</v>
      </c>
      <c r="BI89" s="176">
        <f t="shared" si="8"/>
        <v>0</v>
      </c>
      <c r="BJ89" s="19" t="s">
        <v>76</v>
      </c>
      <c r="BK89" s="176">
        <f t="shared" si="9"/>
        <v>0</v>
      </c>
      <c r="BL89" s="19" t="s">
        <v>121</v>
      </c>
      <c r="BM89" s="19" t="s">
        <v>127</v>
      </c>
    </row>
    <row r="90" spans="2:65" s="1" customFormat="1" ht="38.25" customHeight="1">
      <c r="B90" s="164"/>
      <c r="C90" s="165" t="s">
        <v>121</v>
      </c>
      <c r="D90" s="165" t="s">
        <v>118</v>
      </c>
      <c r="E90" s="166" t="s">
        <v>128</v>
      </c>
      <c r="F90" s="167" t="s">
        <v>186</v>
      </c>
      <c r="G90" s="168" t="s">
        <v>120</v>
      </c>
      <c r="H90" s="169">
        <v>1</v>
      </c>
      <c r="I90" s="170"/>
      <c r="J90" s="171">
        <f t="shared" si="0"/>
        <v>0</v>
      </c>
      <c r="K90" s="181" t="s">
        <v>4</v>
      </c>
      <c r="L90" s="36"/>
      <c r="M90" s="172" t="s">
        <v>4</v>
      </c>
      <c r="N90" s="173" t="s">
        <v>40</v>
      </c>
      <c r="O90" s="37"/>
      <c r="P90" s="174">
        <f t="shared" si="1"/>
        <v>0</v>
      </c>
      <c r="Q90" s="174">
        <v>0</v>
      </c>
      <c r="R90" s="174">
        <f t="shared" si="2"/>
        <v>0</v>
      </c>
      <c r="S90" s="174">
        <v>0</v>
      </c>
      <c r="T90" s="175">
        <f t="shared" si="3"/>
        <v>0</v>
      </c>
      <c r="AR90" s="19" t="s">
        <v>121</v>
      </c>
      <c r="AT90" s="19" t="s">
        <v>118</v>
      </c>
      <c r="AU90" s="19" t="s">
        <v>76</v>
      </c>
      <c r="AY90" s="19" t="s">
        <v>117</v>
      </c>
      <c r="BE90" s="176">
        <f t="shared" si="4"/>
        <v>0</v>
      </c>
      <c r="BF90" s="176">
        <f t="shared" si="5"/>
        <v>0</v>
      </c>
      <c r="BG90" s="176">
        <f t="shared" si="6"/>
        <v>0</v>
      </c>
      <c r="BH90" s="176">
        <f t="shared" si="7"/>
        <v>0</v>
      </c>
      <c r="BI90" s="176">
        <f t="shared" si="8"/>
        <v>0</v>
      </c>
      <c r="BJ90" s="19" t="s">
        <v>76</v>
      </c>
      <c r="BK90" s="176">
        <f t="shared" si="9"/>
        <v>0</v>
      </c>
      <c r="BL90" s="19" t="s">
        <v>121</v>
      </c>
      <c r="BM90" s="19" t="s">
        <v>129</v>
      </c>
    </row>
    <row r="91" spans="2:65" s="1" customFormat="1" ht="39" customHeight="1">
      <c r="B91" s="164"/>
      <c r="C91" s="165" t="s">
        <v>130</v>
      </c>
      <c r="D91" s="165" t="s">
        <v>118</v>
      </c>
      <c r="E91" s="166" t="s">
        <v>131</v>
      </c>
      <c r="F91" s="167" t="s">
        <v>187</v>
      </c>
      <c r="G91" s="168" t="s">
        <v>120</v>
      </c>
      <c r="H91" s="169">
        <v>1</v>
      </c>
      <c r="I91" s="170"/>
      <c r="J91" s="171">
        <f t="shared" si="0"/>
        <v>0</v>
      </c>
      <c r="K91" s="181" t="s">
        <v>4</v>
      </c>
      <c r="L91" s="36"/>
      <c r="M91" s="172" t="s">
        <v>4</v>
      </c>
      <c r="N91" s="173" t="s">
        <v>40</v>
      </c>
      <c r="O91" s="37"/>
      <c r="P91" s="174">
        <f t="shared" si="1"/>
        <v>0</v>
      </c>
      <c r="Q91" s="174">
        <v>0</v>
      </c>
      <c r="R91" s="174">
        <f t="shared" si="2"/>
        <v>0</v>
      </c>
      <c r="S91" s="174">
        <v>0</v>
      </c>
      <c r="T91" s="175">
        <f t="shared" si="3"/>
        <v>0</v>
      </c>
      <c r="AR91" s="19" t="s">
        <v>121</v>
      </c>
      <c r="AT91" s="19" t="s">
        <v>118</v>
      </c>
      <c r="AU91" s="19" t="s">
        <v>76</v>
      </c>
      <c r="AY91" s="19" t="s">
        <v>117</v>
      </c>
      <c r="BE91" s="176">
        <f t="shared" si="4"/>
        <v>0</v>
      </c>
      <c r="BF91" s="176">
        <f t="shared" si="5"/>
        <v>0</v>
      </c>
      <c r="BG91" s="176">
        <f t="shared" si="6"/>
        <v>0</v>
      </c>
      <c r="BH91" s="176">
        <f t="shared" si="7"/>
        <v>0</v>
      </c>
      <c r="BI91" s="176">
        <f t="shared" si="8"/>
        <v>0</v>
      </c>
      <c r="BJ91" s="19" t="s">
        <v>76</v>
      </c>
      <c r="BK91" s="176">
        <f t="shared" si="9"/>
        <v>0</v>
      </c>
      <c r="BL91" s="19" t="s">
        <v>121</v>
      </c>
      <c r="BM91" s="19" t="s">
        <v>132</v>
      </c>
    </row>
    <row r="92" spans="2:65" s="1" customFormat="1" ht="38.25" customHeight="1">
      <c r="B92" s="164"/>
      <c r="C92" s="165" t="s">
        <v>133</v>
      </c>
      <c r="D92" s="165" t="s">
        <v>118</v>
      </c>
      <c r="E92" s="166" t="s">
        <v>134</v>
      </c>
      <c r="F92" s="167" t="s">
        <v>188</v>
      </c>
      <c r="G92" s="168" t="s">
        <v>120</v>
      </c>
      <c r="H92" s="169">
        <v>1</v>
      </c>
      <c r="I92" s="170"/>
      <c r="J92" s="171">
        <f t="shared" si="0"/>
        <v>0</v>
      </c>
      <c r="K92" s="181" t="s">
        <v>4</v>
      </c>
      <c r="L92" s="36"/>
      <c r="M92" s="172" t="s">
        <v>4</v>
      </c>
      <c r="N92" s="173" t="s">
        <v>40</v>
      </c>
      <c r="O92" s="37"/>
      <c r="P92" s="174">
        <f t="shared" si="1"/>
        <v>0</v>
      </c>
      <c r="Q92" s="174">
        <v>0</v>
      </c>
      <c r="R92" s="174">
        <f t="shared" si="2"/>
        <v>0</v>
      </c>
      <c r="S92" s="174">
        <v>0</v>
      </c>
      <c r="T92" s="175">
        <f t="shared" si="3"/>
        <v>0</v>
      </c>
      <c r="AR92" s="19" t="s">
        <v>121</v>
      </c>
      <c r="AT92" s="19" t="s">
        <v>118</v>
      </c>
      <c r="AU92" s="19" t="s">
        <v>76</v>
      </c>
      <c r="AY92" s="19" t="s">
        <v>117</v>
      </c>
      <c r="BE92" s="176">
        <f t="shared" si="4"/>
        <v>0</v>
      </c>
      <c r="BF92" s="176">
        <f t="shared" si="5"/>
        <v>0</v>
      </c>
      <c r="BG92" s="176">
        <f t="shared" si="6"/>
        <v>0</v>
      </c>
      <c r="BH92" s="176">
        <f t="shared" si="7"/>
        <v>0</v>
      </c>
      <c r="BI92" s="176">
        <f t="shared" si="8"/>
        <v>0</v>
      </c>
      <c r="BJ92" s="19" t="s">
        <v>76</v>
      </c>
      <c r="BK92" s="176">
        <f t="shared" si="9"/>
        <v>0</v>
      </c>
      <c r="BL92" s="19" t="s">
        <v>121</v>
      </c>
      <c r="BM92" s="19" t="s">
        <v>135</v>
      </c>
    </row>
    <row r="93" spans="2:65" s="1" customFormat="1" ht="38.25" customHeight="1">
      <c r="B93" s="164"/>
      <c r="C93" s="165" t="s">
        <v>136</v>
      </c>
      <c r="D93" s="165" t="s">
        <v>118</v>
      </c>
      <c r="E93" s="166" t="s">
        <v>137</v>
      </c>
      <c r="F93" s="167" t="s">
        <v>189</v>
      </c>
      <c r="G93" s="168" t="s">
        <v>120</v>
      </c>
      <c r="H93" s="169">
        <v>1</v>
      </c>
      <c r="I93" s="170"/>
      <c r="J93" s="171">
        <f t="shared" si="0"/>
        <v>0</v>
      </c>
      <c r="K93" s="181" t="s">
        <v>4</v>
      </c>
      <c r="L93" s="36"/>
      <c r="M93" s="172" t="s">
        <v>4</v>
      </c>
      <c r="N93" s="173" t="s">
        <v>40</v>
      </c>
      <c r="O93" s="37"/>
      <c r="P93" s="174">
        <f t="shared" si="1"/>
        <v>0</v>
      </c>
      <c r="Q93" s="174">
        <v>0</v>
      </c>
      <c r="R93" s="174">
        <f t="shared" si="2"/>
        <v>0</v>
      </c>
      <c r="S93" s="174">
        <v>0</v>
      </c>
      <c r="T93" s="175">
        <f t="shared" si="3"/>
        <v>0</v>
      </c>
      <c r="AR93" s="19" t="s">
        <v>121</v>
      </c>
      <c r="AT93" s="19" t="s">
        <v>118</v>
      </c>
      <c r="AU93" s="19" t="s">
        <v>76</v>
      </c>
      <c r="AY93" s="19" t="s">
        <v>117</v>
      </c>
      <c r="BE93" s="176">
        <f t="shared" si="4"/>
        <v>0</v>
      </c>
      <c r="BF93" s="176">
        <f t="shared" si="5"/>
        <v>0</v>
      </c>
      <c r="BG93" s="176">
        <f t="shared" si="6"/>
        <v>0</v>
      </c>
      <c r="BH93" s="176">
        <f t="shared" si="7"/>
        <v>0</v>
      </c>
      <c r="BI93" s="176">
        <f t="shared" si="8"/>
        <v>0</v>
      </c>
      <c r="BJ93" s="19" t="s">
        <v>76</v>
      </c>
      <c r="BK93" s="176">
        <f t="shared" si="9"/>
        <v>0</v>
      </c>
      <c r="BL93" s="19" t="s">
        <v>121</v>
      </c>
      <c r="BM93" s="19" t="s">
        <v>138</v>
      </c>
    </row>
    <row r="94" spans="2:65" s="1" customFormat="1" ht="50.25" customHeight="1">
      <c r="B94" s="164"/>
      <c r="C94" s="165" t="s">
        <v>139</v>
      </c>
      <c r="D94" s="165" t="s">
        <v>118</v>
      </c>
      <c r="E94" s="166" t="s">
        <v>140</v>
      </c>
      <c r="F94" s="167" t="s">
        <v>190</v>
      </c>
      <c r="G94" s="168" t="s">
        <v>120</v>
      </c>
      <c r="H94" s="169">
        <v>1</v>
      </c>
      <c r="I94" s="170"/>
      <c r="J94" s="171">
        <f t="shared" si="0"/>
        <v>0</v>
      </c>
      <c r="K94" s="181" t="s">
        <v>4</v>
      </c>
      <c r="L94" s="36"/>
      <c r="M94" s="172" t="s">
        <v>4</v>
      </c>
      <c r="N94" s="173" t="s">
        <v>40</v>
      </c>
      <c r="O94" s="37"/>
      <c r="P94" s="174">
        <f t="shared" si="1"/>
        <v>0</v>
      </c>
      <c r="Q94" s="174">
        <v>0</v>
      </c>
      <c r="R94" s="174">
        <f t="shared" si="2"/>
        <v>0</v>
      </c>
      <c r="S94" s="174">
        <v>0</v>
      </c>
      <c r="T94" s="175">
        <f t="shared" si="3"/>
        <v>0</v>
      </c>
      <c r="AR94" s="19" t="s">
        <v>121</v>
      </c>
      <c r="AT94" s="19" t="s">
        <v>118</v>
      </c>
      <c r="AU94" s="19" t="s">
        <v>76</v>
      </c>
      <c r="AY94" s="19" t="s">
        <v>117</v>
      </c>
      <c r="BE94" s="176">
        <f t="shared" si="4"/>
        <v>0</v>
      </c>
      <c r="BF94" s="176">
        <f t="shared" si="5"/>
        <v>0</v>
      </c>
      <c r="BG94" s="176">
        <f t="shared" si="6"/>
        <v>0</v>
      </c>
      <c r="BH94" s="176">
        <f t="shared" si="7"/>
        <v>0</v>
      </c>
      <c r="BI94" s="176">
        <f t="shared" si="8"/>
        <v>0</v>
      </c>
      <c r="BJ94" s="19" t="s">
        <v>76</v>
      </c>
      <c r="BK94" s="176">
        <f t="shared" si="9"/>
        <v>0</v>
      </c>
      <c r="BL94" s="19" t="s">
        <v>121</v>
      </c>
      <c r="BM94" s="19" t="s">
        <v>141</v>
      </c>
    </row>
    <row r="95" spans="2:65" s="1" customFormat="1" ht="38.25" customHeight="1">
      <c r="B95" s="164"/>
      <c r="C95" s="165" t="s">
        <v>142</v>
      </c>
      <c r="D95" s="165" t="s">
        <v>118</v>
      </c>
      <c r="E95" s="166" t="s">
        <v>143</v>
      </c>
      <c r="F95" s="167" t="s">
        <v>191</v>
      </c>
      <c r="G95" s="168" t="s">
        <v>120</v>
      </c>
      <c r="H95" s="169">
        <v>1</v>
      </c>
      <c r="I95" s="170"/>
      <c r="J95" s="171">
        <f t="shared" si="0"/>
        <v>0</v>
      </c>
      <c r="K95" s="181" t="s">
        <v>4</v>
      </c>
      <c r="L95" s="36"/>
      <c r="M95" s="172" t="s">
        <v>4</v>
      </c>
      <c r="N95" s="173" t="s">
        <v>40</v>
      </c>
      <c r="O95" s="37"/>
      <c r="P95" s="174">
        <f t="shared" si="1"/>
        <v>0</v>
      </c>
      <c r="Q95" s="174">
        <v>0</v>
      </c>
      <c r="R95" s="174">
        <f t="shared" si="2"/>
        <v>0</v>
      </c>
      <c r="S95" s="174">
        <v>0</v>
      </c>
      <c r="T95" s="175">
        <f t="shared" si="3"/>
        <v>0</v>
      </c>
      <c r="AR95" s="19" t="s">
        <v>121</v>
      </c>
      <c r="AT95" s="19" t="s">
        <v>118</v>
      </c>
      <c r="AU95" s="19" t="s">
        <v>76</v>
      </c>
      <c r="AY95" s="19" t="s">
        <v>117</v>
      </c>
      <c r="BE95" s="176">
        <f t="shared" si="4"/>
        <v>0</v>
      </c>
      <c r="BF95" s="176">
        <f t="shared" si="5"/>
        <v>0</v>
      </c>
      <c r="BG95" s="176">
        <f t="shared" si="6"/>
        <v>0</v>
      </c>
      <c r="BH95" s="176">
        <f t="shared" si="7"/>
        <v>0</v>
      </c>
      <c r="BI95" s="176">
        <f t="shared" si="8"/>
        <v>0</v>
      </c>
      <c r="BJ95" s="19" t="s">
        <v>76</v>
      </c>
      <c r="BK95" s="176">
        <f t="shared" si="9"/>
        <v>0</v>
      </c>
      <c r="BL95" s="19" t="s">
        <v>121</v>
      </c>
      <c r="BM95" s="19" t="s">
        <v>144</v>
      </c>
    </row>
    <row r="96" spans="2:65" s="1" customFormat="1" ht="25.5" customHeight="1">
      <c r="B96" s="164"/>
      <c r="C96" s="165" t="s">
        <v>145</v>
      </c>
      <c r="D96" s="165" t="s">
        <v>118</v>
      </c>
      <c r="E96" s="166" t="s">
        <v>146</v>
      </c>
      <c r="F96" s="167" t="s">
        <v>181</v>
      </c>
      <c r="G96" s="168" t="s">
        <v>120</v>
      </c>
      <c r="H96" s="169">
        <v>10</v>
      </c>
      <c r="I96" s="170"/>
      <c r="J96" s="171">
        <f t="shared" si="0"/>
        <v>0</v>
      </c>
      <c r="K96" s="181" t="s">
        <v>4</v>
      </c>
      <c r="L96" s="36"/>
      <c r="M96" s="172" t="s">
        <v>4</v>
      </c>
      <c r="N96" s="173" t="s">
        <v>40</v>
      </c>
      <c r="O96" s="37"/>
      <c r="P96" s="174">
        <f t="shared" si="1"/>
        <v>0</v>
      </c>
      <c r="Q96" s="174">
        <v>0</v>
      </c>
      <c r="R96" s="174">
        <f t="shared" si="2"/>
        <v>0</v>
      </c>
      <c r="S96" s="174">
        <v>0</v>
      </c>
      <c r="T96" s="175">
        <f t="shared" si="3"/>
        <v>0</v>
      </c>
      <c r="AR96" s="19" t="s">
        <v>121</v>
      </c>
      <c r="AT96" s="19" t="s">
        <v>118</v>
      </c>
      <c r="AU96" s="19" t="s">
        <v>76</v>
      </c>
      <c r="AY96" s="19" t="s">
        <v>117</v>
      </c>
      <c r="BE96" s="176">
        <f t="shared" si="4"/>
        <v>0</v>
      </c>
      <c r="BF96" s="176">
        <f t="shared" si="5"/>
        <v>0</v>
      </c>
      <c r="BG96" s="176">
        <f t="shared" si="6"/>
        <v>0</v>
      </c>
      <c r="BH96" s="176">
        <f t="shared" si="7"/>
        <v>0</v>
      </c>
      <c r="BI96" s="176">
        <f t="shared" si="8"/>
        <v>0</v>
      </c>
      <c r="BJ96" s="19" t="s">
        <v>76</v>
      </c>
      <c r="BK96" s="176">
        <f t="shared" si="9"/>
        <v>0</v>
      </c>
      <c r="BL96" s="19" t="s">
        <v>121</v>
      </c>
      <c r="BM96" s="19" t="s">
        <v>147</v>
      </c>
    </row>
    <row r="97" spans="2:65" s="1" customFormat="1" ht="25.5" customHeight="1">
      <c r="B97" s="164"/>
      <c r="C97" s="165" t="s">
        <v>148</v>
      </c>
      <c r="D97" s="165" t="s">
        <v>118</v>
      </c>
      <c r="E97" s="166" t="s">
        <v>149</v>
      </c>
      <c r="F97" s="167" t="s">
        <v>182</v>
      </c>
      <c r="G97" s="168" t="s">
        <v>120</v>
      </c>
      <c r="H97" s="169">
        <v>8</v>
      </c>
      <c r="I97" s="170"/>
      <c r="J97" s="171">
        <f t="shared" si="0"/>
        <v>0</v>
      </c>
      <c r="K97" s="181" t="s">
        <v>4</v>
      </c>
      <c r="L97" s="36"/>
      <c r="M97" s="172" t="s">
        <v>4</v>
      </c>
      <c r="N97" s="173" t="s">
        <v>40</v>
      </c>
      <c r="O97" s="37"/>
      <c r="P97" s="174">
        <f t="shared" si="1"/>
        <v>0</v>
      </c>
      <c r="Q97" s="174">
        <v>0</v>
      </c>
      <c r="R97" s="174">
        <f t="shared" si="2"/>
        <v>0</v>
      </c>
      <c r="S97" s="174">
        <v>0</v>
      </c>
      <c r="T97" s="175">
        <f t="shared" si="3"/>
        <v>0</v>
      </c>
      <c r="AR97" s="19" t="s">
        <v>121</v>
      </c>
      <c r="AT97" s="19" t="s">
        <v>118</v>
      </c>
      <c r="AU97" s="19" t="s">
        <v>76</v>
      </c>
      <c r="AY97" s="19" t="s">
        <v>117</v>
      </c>
      <c r="BE97" s="176">
        <f t="shared" si="4"/>
        <v>0</v>
      </c>
      <c r="BF97" s="176">
        <f t="shared" si="5"/>
        <v>0</v>
      </c>
      <c r="BG97" s="176">
        <f t="shared" si="6"/>
        <v>0</v>
      </c>
      <c r="BH97" s="176">
        <f t="shared" si="7"/>
        <v>0</v>
      </c>
      <c r="BI97" s="176">
        <f t="shared" si="8"/>
        <v>0</v>
      </c>
      <c r="BJ97" s="19" t="s">
        <v>76</v>
      </c>
      <c r="BK97" s="176">
        <f t="shared" si="9"/>
        <v>0</v>
      </c>
      <c r="BL97" s="19" t="s">
        <v>121</v>
      </c>
      <c r="BM97" s="19" t="s">
        <v>150</v>
      </c>
    </row>
    <row r="98" spans="2:65" s="1" customFormat="1" ht="25.5" customHeight="1">
      <c r="B98" s="164"/>
      <c r="C98" s="165" t="s">
        <v>151</v>
      </c>
      <c r="D98" s="165" t="s">
        <v>118</v>
      </c>
      <c r="E98" s="166" t="s">
        <v>152</v>
      </c>
      <c r="F98" s="167" t="s">
        <v>153</v>
      </c>
      <c r="G98" s="168" t="s">
        <v>120</v>
      </c>
      <c r="H98" s="169">
        <v>4</v>
      </c>
      <c r="I98" s="170"/>
      <c r="J98" s="171">
        <f t="shared" si="0"/>
        <v>0</v>
      </c>
      <c r="K98" s="181" t="s">
        <v>4</v>
      </c>
      <c r="L98" s="36"/>
      <c r="M98" s="172" t="s">
        <v>4</v>
      </c>
      <c r="N98" s="173" t="s">
        <v>40</v>
      </c>
      <c r="O98" s="37"/>
      <c r="P98" s="174">
        <f t="shared" si="1"/>
        <v>0</v>
      </c>
      <c r="Q98" s="174">
        <v>0</v>
      </c>
      <c r="R98" s="174">
        <f t="shared" si="2"/>
        <v>0</v>
      </c>
      <c r="S98" s="174">
        <v>0</v>
      </c>
      <c r="T98" s="175">
        <f t="shared" si="3"/>
        <v>0</v>
      </c>
      <c r="AR98" s="19" t="s">
        <v>121</v>
      </c>
      <c r="AT98" s="19" t="s">
        <v>118</v>
      </c>
      <c r="AU98" s="19" t="s">
        <v>76</v>
      </c>
      <c r="AY98" s="19" t="s">
        <v>117</v>
      </c>
      <c r="BE98" s="176">
        <f t="shared" si="4"/>
        <v>0</v>
      </c>
      <c r="BF98" s="176">
        <f t="shared" si="5"/>
        <v>0</v>
      </c>
      <c r="BG98" s="176">
        <f t="shared" si="6"/>
        <v>0</v>
      </c>
      <c r="BH98" s="176">
        <f t="shared" si="7"/>
        <v>0</v>
      </c>
      <c r="BI98" s="176">
        <f t="shared" si="8"/>
        <v>0</v>
      </c>
      <c r="BJ98" s="19" t="s">
        <v>76</v>
      </c>
      <c r="BK98" s="176">
        <f t="shared" si="9"/>
        <v>0</v>
      </c>
      <c r="BL98" s="19" t="s">
        <v>121</v>
      </c>
      <c r="BM98" s="19" t="s">
        <v>154</v>
      </c>
    </row>
    <row r="99" spans="2:65" s="1" customFormat="1" ht="25.5" customHeight="1">
      <c r="B99" s="164"/>
      <c r="C99" s="165" t="s">
        <v>155</v>
      </c>
      <c r="D99" s="165" t="s">
        <v>118</v>
      </c>
      <c r="E99" s="166" t="s">
        <v>156</v>
      </c>
      <c r="F99" s="167" t="s">
        <v>157</v>
      </c>
      <c r="G99" s="168" t="s">
        <v>120</v>
      </c>
      <c r="H99" s="169">
        <v>6</v>
      </c>
      <c r="I99" s="170"/>
      <c r="J99" s="171">
        <f t="shared" si="0"/>
        <v>0</v>
      </c>
      <c r="K99" s="181" t="s">
        <v>4</v>
      </c>
      <c r="L99" s="36"/>
      <c r="M99" s="172" t="s">
        <v>4</v>
      </c>
      <c r="N99" s="173" t="s">
        <v>40</v>
      </c>
      <c r="O99" s="37"/>
      <c r="P99" s="174">
        <f t="shared" si="1"/>
        <v>0</v>
      </c>
      <c r="Q99" s="174">
        <v>0</v>
      </c>
      <c r="R99" s="174">
        <f t="shared" si="2"/>
        <v>0</v>
      </c>
      <c r="S99" s="174">
        <v>0</v>
      </c>
      <c r="T99" s="175">
        <f t="shared" si="3"/>
        <v>0</v>
      </c>
      <c r="AR99" s="19" t="s">
        <v>121</v>
      </c>
      <c r="AT99" s="19" t="s">
        <v>118</v>
      </c>
      <c r="AU99" s="19" t="s">
        <v>76</v>
      </c>
      <c r="AY99" s="19" t="s">
        <v>117</v>
      </c>
      <c r="BE99" s="176">
        <f t="shared" si="4"/>
        <v>0</v>
      </c>
      <c r="BF99" s="176">
        <f t="shared" si="5"/>
        <v>0</v>
      </c>
      <c r="BG99" s="176">
        <f t="shared" si="6"/>
        <v>0</v>
      </c>
      <c r="BH99" s="176">
        <f t="shared" si="7"/>
        <v>0</v>
      </c>
      <c r="BI99" s="176">
        <f t="shared" si="8"/>
        <v>0</v>
      </c>
      <c r="BJ99" s="19" t="s">
        <v>76</v>
      </c>
      <c r="BK99" s="176">
        <f t="shared" si="9"/>
        <v>0</v>
      </c>
      <c r="BL99" s="19" t="s">
        <v>121</v>
      </c>
      <c r="BM99" s="19" t="s">
        <v>158</v>
      </c>
    </row>
    <row r="100" spans="2:65" s="1" customFormat="1" ht="25.5" customHeight="1">
      <c r="B100" s="164"/>
      <c r="C100" s="165" t="s">
        <v>159</v>
      </c>
      <c r="D100" s="165" t="s">
        <v>118</v>
      </c>
      <c r="E100" s="166" t="s">
        <v>160</v>
      </c>
      <c r="F100" s="167" t="s">
        <v>161</v>
      </c>
      <c r="G100" s="168" t="s">
        <v>120</v>
      </c>
      <c r="H100" s="169">
        <v>10</v>
      </c>
      <c r="I100" s="170"/>
      <c r="J100" s="171">
        <f t="shared" si="0"/>
        <v>0</v>
      </c>
      <c r="K100" s="181" t="s">
        <v>4</v>
      </c>
      <c r="L100" s="36"/>
      <c r="M100" s="172" t="s">
        <v>4</v>
      </c>
      <c r="N100" s="173" t="s">
        <v>40</v>
      </c>
      <c r="O100" s="37"/>
      <c r="P100" s="174">
        <f t="shared" si="1"/>
        <v>0</v>
      </c>
      <c r="Q100" s="174">
        <v>0</v>
      </c>
      <c r="R100" s="174">
        <f t="shared" si="2"/>
        <v>0</v>
      </c>
      <c r="S100" s="174">
        <v>0</v>
      </c>
      <c r="T100" s="175">
        <f t="shared" si="3"/>
        <v>0</v>
      </c>
      <c r="AR100" s="19" t="s">
        <v>121</v>
      </c>
      <c r="AT100" s="19" t="s">
        <v>118</v>
      </c>
      <c r="AU100" s="19" t="s">
        <v>76</v>
      </c>
      <c r="AY100" s="19" t="s">
        <v>117</v>
      </c>
      <c r="BE100" s="176">
        <f t="shared" si="4"/>
        <v>0</v>
      </c>
      <c r="BF100" s="176">
        <f t="shared" si="5"/>
        <v>0</v>
      </c>
      <c r="BG100" s="176">
        <f t="shared" si="6"/>
        <v>0</v>
      </c>
      <c r="BH100" s="176">
        <f t="shared" si="7"/>
        <v>0</v>
      </c>
      <c r="BI100" s="176">
        <f t="shared" si="8"/>
        <v>0</v>
      </c>
      <c r="BJ100" s="19" t="s">
        <v>76</v>
      </c>
      <c r="BK100" s="176">
        <f t="shared" si="9"/>
        <v>0</v>
      </c>
      <c r="BL100" s="19" t="s">
        <v>121</v>
      </c>
      <c r="BM100" s="19" t="s">
        <v>162</v>
      </c>
    </row>
    <row r="101" spans="2:65" s="10" customFormat="1" ht="37.35" customHeight="1">
      <c r="B101" s="153"/>
      <c r="D101" s="154" t="s">
        <v>68</v>
      </c>
      <c r="E101" s="155" t="s">
        <v>163</v>
      </c>
      <c r="F101" s="155" t="s">
        <v>164</v>
      </c>
      <c r="I101" s="156"/>
      <c r="J101" s="157">
        <f>BK101</f>
        <v>0</v>
      </c>
      <c r="L101" s="153"/>
      <c r="M101" s="158"/>
      <c r="N101" s="159"/>
      <c r="O101" s="159"/>
      <c r="P101" s="160">
        <f>P102</f>
        <v>0</v>
      </c>
      <c r="Q101" s="159"/>
      <c r="R101" s="160">
        <f>R102</f>
        <v>0</v>
      </c>
      <c r="S101" s="159"/>
      <c r="T101" s="161">
        <f>T102</f>
        <v>0</v>
      </c>
      <c r="AR101" s="154" t="s">
        <v>76</v>
      </c>
      <c r="AT101" s="162" t="s">
        <v>68</v>
      </c>
      <c r="AU101" s="162" t="s">
        <v>69</v>
      </c>
      <c r="AY101" s="154" t="s">
        <v>117</v>
      </c>
      <c r="BK101" s="163">
        <f>BK102</f>
        <v>0</v>
      </c>
    </row>
    <row r="102" spans="2:65" s="1" customFormat="1" ht="25.5" customHeight="1">
      <c r="B102" s="164"/>
      <c r="C102" s="165" t="s">
        <v>10</v>
      </c>
      <c r="D102" s="165" t="s">
        <v>118</v>
      </c>
      <c r="E102" s="166" t="s">
        <v>165</v>
      </c>
      <c r="F102" s="167" t="s">
        <v>166</v>
      </c>
      <c r="G102" s="168" t="s">
        <v>120</v>
      </c>
      <c r="H102" s="169">
        <v>87</v>
      </c>
      <c r="I102" s="170"/>
      <c r="J102" s="171">
        <f>ROUND(I102*H102,2)</f>
        <v>0</v>
      </c>
      <c r="K102" s="181" t="s">
        <v>4</v>
      </c>
      <c r="L102" s="36"/>
      <c r="M102" s="172" t="s">
        <v>4</v>
      </c>
      <c r="N102" s="173" t="s">
        <v>40</v>
      </c>
      <c r="O102" s="37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AR102" s="19" t="s">
        <v>121</v>
      </c>
      <c r="AT102" s="19" t="s">
        <v>118</v>
      </c>
      <c r="AU102" s="19" t="s">
        <v>76</v>
      </c>
      <c r="AY102" s="19" t="s">
        <v>117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9" t="s">
        <v>76</v>
      </c>
      <c r="BK102" s="176">
        <f>ROUND(I102*H102,2)</f>
        <v>0</v>
      </c>
      <c r="BL102" s="19" t="s">
        <v>121</v>
      </c>
      <c r="BM102" s="19" t="s">
        <v>167</v>
      </c>
    </row>
    <row r="103" spans="2:65" s="10" customFormat="1" ht="37.35" customHeight="1">
      <c r="B103" s="153"/>
      <c r="D103" s="154" t="s">
        <v>68</v>
      </c>
      <c r="E103" s="155" t="s">
        <v>168</v>
      </c>
      <c r="F103" s="155" t="s">
        <v>169</v>
      </c>
      <c r="I103" s="156"/>
      <c r="J103" s="157">
        <f>BK103</f>
        <v>0</v>
      </c>
      <c r="L103" s="153"/>
      <c r="M103" s="158"/>
      <c r="N103" s="159"/>
      <c r="O103" s="159"/>
      <c r="P103" s="160">
        <f>P104</f>
        <v>0</v>
      </c>
      <c r="Q103" s="159"/>
      <c r="R103" s="160">
        <f>R104</f>
        <v>0</v>
      </c>
      <c r="S103" s="159"/>
      <c r="T103" s="161">
        <f>T104</f>
        <v>0</v>
      </c>
      <c r="AR103" s="154" t="s">
        <v>76</v>
      </c>
      <c r="AT103" s="162" t="s">
        <v>68</v>
      </c>
      <c r="AU103" s="162" t="s">
        <v>69</v>
      </c>
      <c r="AY103" s="154" t="s">
        <v>117</v>
      </c>
      <c r="BK103" s="163">
        <f>BK104</f>
        <v>0</v>
      </c>
    </row>
    <row r="104" spans="2:65" s="1" customFormat="1" ht="25.5" customHeight="1">
      <c r="B104" s="164"/>
      <c r="C104" s="165" t="s">
        <v>170</v>
      </c>
      <c r="D104" s="165" t="s">
        <v>118</v>
      </c>
      <c r="E104" s="166" t="s">
        <v>171</v>
      </c>
      <c r="F104" s="167" t="s">
        <v>166</v>
      </c>
      <c r="G104" s="168" t="s">
        <v>120</v>
      </c>
      <c r="H104" s="169">
        <v>60</v>
      </c>
      <c r="I104" s="170"/>
      <c r="J104" s="171">
        <f>ROUND(I104*H104,2)</f>
        <v>0</v>
      </c>
      <c r="K104" s="181" t="s">
        <v>4</v>
      </c>
      <c r="L104" s="36"/>
      <c r="M104" s="172" t="s">
        <v>4</v>
      </c>
      <c r="N104" s="173" t="s">
        <v>40</v>
      </c>
      <c r="O104" s="37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AR104" s="19" t="s">
        <v>121</v>
      </c>
      <c r="AT104" s="19" t="s">
        <v>118</v>
      </c>
      <c r="AU104" s="19" t="s">
        <v>76</v>
      </c>
      <c r="AY104" s="19" t="s">
        <v>117</v>
      </c>
      <c r="BE104" s="176">
        <f>IF(N104="základní",J104,0)</f>
        <v>0</v>
      </c>
      <c r="BF104" s="176">
        <f>IF(N104="snížená",J104,0)</f>
        <v>0</v>
      </c>
      <c r="BG104" s="176">
        <f>IF(N104="zákl. přenesená",J104,0)</f>
        <v>0</v>
      </c>
      <c r="BH104" s="176">
        <f>IF(N104="sníž. přenesená",J104,0)</f>
        <v>0</v>
      </c>
      <c r="BI104" s="176">
        <f>IF(N104="nulová",J104,0)</f>
        <v>0</v>
      </c>
      <c r="BJ104" s="19" t="s">
        <v>76</v>
      </c>
      <c r="BK104" s="176">
        <f>ROUND(I104*H104,2)</f>
        <v>0</v>
      </c>
      <c r="BL104" s="19" t="s">
        <v>121</v>
      </c>
      <c r="BM104" s="19" t="s">
        <v>172</v>
      </c>
    </row>
    <row r="105" spans="2:65" s="10" customFormat="1" ht="37.35" hidden="1" customHeight="1">
      <c r="B105" s="153"/>
      <c r="D105" s="154" t="s">
        <v>68</v>
      </c>
      <c r="E105" s="155" t="s">
        <v>173</v>
      </c>
      <c r="F105" s="155" t="s">
        <v>174</v>
      </c>
      <c r="I105" s="156"/>
      <c r="J105" s="157">
        <f>BK105</f>
        <v>0</v>
      </c>
      <c r="L105" s="153"/>
      <c r="M105" s="158"/>
      <c r="N105" s="159"/>
      <c r="O105" s="159"/>
      <c r="P105" s="160">
        <f>P106</f>
        <v>0</v>
      </c>
      <c r="Q105" s="159"/>
      <c r="R105" s="160">
        <f>R106</f>
        <v>0</v>
      </c>
      <c r="S105" s="159"/>
      <c r="T105" s="161">
        <f>T106</f>
        <v>0</v>
      </c>
      <c r="AR105" s="154" t="s">
        <v>76</v>
      </c>
      <c r="AT105" s="162" t="s">
        <v>68</v>
      </c>
      <c r="AU105" s="162" t="s">
        <v>69</v>
      </c>
      <c r="AY105" s="154" t="s">
        <v>117</v>
      </c>
      <c r="BK105" s="163">
        <f>BK106</f>
        <v>0</v>
      </c>
    </row>
    <row r="106" spans="2:65" s="1" customFormat="1" ht="16.5" hidden="1" customHeight="1">
      <c r="B106" s="164"/>
      <c r="C106" s="165" t="s">
        <v>175</v>
      </c>
      <c r="D106" s="165" t="s">
        <v>118</v>
      </c>
      <c r="E106" s="166" t="s">
        <v>176</v>
      </c>
      <c r="F106" s="167" t="s">
        <v>177</v>
      </c>
      <c r="G106" s="168" t="s">
        <v>178</v>
      </c>
      <c r="H106" s="169">
        <v>1</v>
      </c>
      <c r="I106" s="170"/>
      <c r="J106" s="171">
        <f>ROUND(I106*H106,2)</f>
        <v>0</v>
      </c>
      <c r="K106" s="167" t="s">
        <v>4</v>
      </c>
      <c r="L106" s="36"/>
      <c r="M106" s="172" t="s">
        <v>4</v>
      </c>
      <c r="N106" s="177" t="s">
        <v>40</v>
      </c>
      <c r="O106" s="178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19" t="s">
        <v>121</v>
      </c>
      <c r="AT106" s="19" t="s">
        <v>118</v>
      </c>
      <c r="AU106" s="19" t="s">
        <v>76</v>
      </c>
      <c r="AY106" s="19" t="s">
        <v>117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9" t="s">
        <v>76</v>
      </c>
      <c r="BK106" s="176">
        <f>ROUND(I106*H106,2)</f>
        <v>0</v>
      </c>
      <c r="BL106" s="19" t="s">
        <v>121</v>
      </c>
      <c r="BM106" s="19" t="s">
        <v>179</v>
      </c>
    </row>
    <row r="107" spans="2:65" s="1" customFormat="1" ht="6.95" customHeight="1">
      <c r="B107" s="51"/>
      <c r="C107" s="52"/>
      <c r="D107" s="52"/>
      <c r="E107" s="52"/>
      <c r="F107" s="52"/>
      <c r="G107" s="52"/>
      <c r="H107" s="52"/>
      <c r="I107" s="126"/>
      <c r="J107" s="52"/>
      <c r="K107" s="52"/>
      <c r="L107" s="36"/>
    </row>
  </sheetData>
  <autoFilter ref="C84:K106">
    <filterColumn colId="0">
      <filters blank="1">
        <filter val="1"/>
        <filter val="10"/>
        <filter val="11"/>
        <filter val="12"/>
        <filter val="13"/>
        <filter val="14"/>
        <filter val="15"/>
        <filter val="16"/>
        <filter val="2"/>
        <filter val="3"/>
        <filter val="4"/>
        <filter val="5"/>
        <filter val="6"/>
        <filter val="7"/>
        <filter val="8"/>
        <filter val="9"/>
        <filter val="Náklady soupisu celkem"/>
      </filters>
    </filterColumn>
    <filterColumn colId="2">
      <filters blank="1">
        <filter val="D1"/>
        <filter val="D2"/>
        <filter val="D3"/>
        <filter val="MOB.1/01a"/>
        <filter val="MOB.1/01b"/>
        <filter val="MOB.1/01c"/>
        <filter val="MOB.1/02a"/>
        <filter val="MOB.1/02b"/>
        <filter val="MOB.1/02c"/>
        <filter val="MOB.1/03a"/>
        <filter val="MOB.1/03b"/>
        <filter val="MOB.1/03c"/>
        <filter val="MOB.1/04"/>
        <filter val="MOB.1/05"/>
        <filter val="MOB.1/06"/>
        <filter val="MOB.1/07"/>
        <filter val="MOB.1/08"/>
        <filter val="MOB.1/11"/>
        <filter val="MOB.1/21"/>
      </filters>
    </filterColumn>
  </autoFilter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0" fitToHeight="100" orientation="landscape" blackAndWhite="1" r:id="rId1"/>
  <headerFooter>
    <oddFooter>&amp;CStrana &amp;P z &amp;N</oddFooter>
  </headerFooter>
  <rowBreaks count="1" manualBreakCount="1">
    <brk id="100" min="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SO 01.5 - Mobiliář</vt:lpstr>
      <vt:lpstr>Rekapitulace!Názvy_tisku</vt:lpstr>
      <vt:lpstr>'SO 01.5 - Mobiliář'!Názvy_tisku</vt:lpstr>
      <vt:lpstr>Rekapitulace!Oblast_tisku</vt:lpstr>
      <vt:lpstr>'SO 01.5 - Mobiliář'!Oblast_tisku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Stuchlik-PC\Stuchlík</dc:creator>
  <cp:lastModifiedBy>admin</cp:lastModifiedBy>
  <cp:lastPrinted>2019-04-01T07:55:58Z</cp:lastPrinted>
  <dcterms:created xsi:type="dcterms:W3CDTF">2019-04-01T07:05:58Z</dcterms:created>
  <dcterms:modified xsi:type="dcterms:W3CDTF">2019-10-24T08:12:19Z</dcterms:modified>
</cp:coreProperties>
</file>